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drawings/drawing8.xml" ContentType="application/vnd.openxmlformats-officedocument.drawing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Metadata/metadata.xml" ContentType="application/vnd.titus.tmi.metadata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S\RESOURCES\Handbook_Events\2024-2 SPS Events Documentation\"/>
    </mc:Choice>
  </mc:AlternateContent>
  <bookViews>
    <workbookView xWindow="0" yWindow="0" windowWidth="19200" windowHeight="6470" tabRatio="817"/>
  </bookViews>
  <sheets>
    <sheet name="Speakers&amp;ParticipantsA" sheetId="11" r:id="rId1"/>
    <sheet name="ByCountryA" sheetId="12" r:id="rId2"/>
    <sheet name="BudgetA" sheetId="5" r:id="rId3"/>
    <sheet name="Speakers&amp;ParticipantsB" sheetId="13" r:id="rId4"/>
    <sheet name="BycountryB" sheetId="14" r:id="rId5"/>
    <sheet name="BudgetB" sheetId="15" r:id="rId6"/>
    <sheet name="Speakers&amp;ParticipantsC" sheetId="16" r:id="rId7"/>
    <sheet name="BycountryC" sheetId="17" r:id="rId8"/>
    <sheet name="BudgetC" sheetId="18" r:id="rId9"/>
    <sheet name="Reference" sheetId="3" state="hidden" r:id="rId10"/>
  </sheets>
  <definedNames>
    <definedName name="Advance">BudgetB!$I$2</definedName>
    <definedName name="ARWParticipantsByCountry" localSheetId="1">ByCountryA!#REF!</definedName>
    <definedName name="ARWParticipantsByCountry" localSheetId="4">BycountryB!#REF!</definedName>
    <definedName name="ARWParticipantsByCountry" localSheetId="7">BycountryC!#REF!</definedName>
    <definedName name="ARWParticipantsByCountry" localSheetId="0">'Speakers&amp;ParticipantsA'!#REF!</definedName>
    <definedName name="ARWParticipantsByCountry" localSheetId="3">'Speakers&amp;ParticipantsB'!#REF!</definedName>
    <definedName name="ARWParticipantsByCountry" localSheetId="6">'Speakers&amp;ParticipantsC'!#REF!</definedName>
    <definedName name="bookCost">Reference!#REF!</definedName>
    <definedName name="countryList" localSheetId="5">countries[Country]</definedName>
    <definedName name="countryList" localSheetId="8">countries[Country]</definedName>
    <definedName name="countryList" localSheetId="1">countries[Country]</definedName>
    <definedName name="countryList" localSheetId="4">countries[Country]</definedName>
    <definedName name="countryList" localSheetId="7">countries[Country]</definedName>
    <definedName name="countryList" localSheetId="0">countries[Country]</definedName>
    <definedName name="countryList" localSheetId="3">countries[Country]</definedName>
    <definedName name="countryList" localSheetId="6">countries[Country]</definedName>
    <definedName name="countryList">countries[Country]</definedName>
    <definedName name="duration">#REF!</definedName>
    <definedName name="endDate">'Speakers&amp;ParticipantsA'!$G$2</definedName>
    <definedName name="eventTitle">'Speakers&amp;ParticipantsA'!$C$2</definedName>
    <definedName name="eventType">'Speakers&amp;ParticipantsA'!$A$2</definedName>
    <definedName name="eventTypes">eventTypeTable[EventType]</definedName>
    <definedName name="freeBookCopies">Reference!#REF!</definedName>
    <definedName name="FundingNATOOrganization" localSheetId="2">BudgetA!$E$36</definedName>
    <definedName name="FundingNATOOrganization" localSheetId="5">BudgetB!$G$36</definedName>
    <definedName name="FundingNATOOrganization" localSheetId="8">BudgetC!$G$36</definedName>
    <definedName name="FundingNATOTravelNonSpeakers" localSheetId="2">BudgetA!$E$17</definedName>
    <definedName name="FundingNATOTravelNonSpeakers" localSheetId="5">BudgetB!$G$17</definedName>
    <definedName name="FundingNATOTravelNonSpeakers" localSheetId="8">BudgetC!$G$17</definedName>
    <definedName name="FundingNATOTravelSpeakers" localSheetId="2">BudgetA!$E$11</definedName>
    <definedName name="FundingNATOTravelSpeakers" localSheetId="5">BudgetB!$G$11</definedName>
    <definedName name="FundingNATOTravelSpeakers" localSheetId="8">BudgetC!$G$11</definedName>
    <definedName name="FundingOtherOrganization" localSheetId="2">BudgetA!$D$36</definedName>
    <definedName name="FundingOtherOrganization" localSheetId="5">BudgetB!$E$36</definedName>
    <definedName name="FundingOtherOrganization" localSheetId="8">BudgetC!$E$36</definedName>
    <definedName name="FundingOtherTravelNonSpeakers" localSheetId="2">BudgetA!$D$17</definedName>
    <definedName name="FundingOtherTravelNonSpeakers" localSheetId="5">BudgetB!$E$17</definedName>
    <definedName name="FundingOtherTravelNonSpeakers" localSheetId="8">BudgetC!$E$17</definedName>
    <definedName name="FundingOtherTravelSpeakers" localSheetId="2">BudgetA!$D$11</definedName>
    <definedName name="FundingOtherTravelSpeakers" localSheetId="5">BudgetB!$E$11</definedName>
    <definedName name="FundingOtherTravelSpeakers" localSheetId="8">BudgetC!$E$11</definedName>
    <definedName name="FundingTotalOrganization" localSheetId="2">BudgetA!$C$36</definedName>
    <definedName name="FundingTotalOrganization" localSheetId="5">BudgetB!$C$36</definedName>
    <definedName name="FundingTotalOrganization" localSheetId="8">BudgetC!$C$36</definedName>
    <definedName name="FundingTotalTravelNonSpeakers" localSheetId="2">BudgetA!$C$17</definedName>
    <definedName name="FundingTotalTravelNonSpeakers" localSheetId="5">BudgetB!$C$17</definedName>
    <definedName name="FundingTotalTravelNonSpeakers" localSheetId="8">BudgetC!$C$17</definedName>
    <definedName name="NATOApprovedBudget">BudgetB!$L$2</definedName>
    <definedName name="NumNonSpeakers" localSheetId="1">ByCountryA!#REF!</definedName>
    <definedName name="NumNonSpeakers" localSheetId="4">BycountryB!#REF!</definedName>
    <definedName name="NumNonSpeakers" localSheetId="7">BycountryC!#REF!</definedName>
    <definedName name="NumNonSpeakers" localSheetId="0">'Speakers&amp;ParticipantsA'!#REF!</definedName>
    <definedName name="NumNonSpeakers" localSheetId="3">'Speakers&amp;ParticipantsB'!#REF!</definedName>
    <definedName name="NumNonSpeakers" localSheetId="6">'Speakers&amp;ParticipantsC'!#REF!</definedName>
    <definedName name="NumSpeakers" localSheetId="1">ByCountryA!#REF!</definedName>
    <definedName name="NumSpeakers" localSheetId="4">BycountryB!#REF!</definedName>
    <definedName name="NumSpeakers" localSheetId="7">BycountryC!#REF!</definedName>
    <definedName name="NumSpeakers" localSheetId="0">'Speakers&amp;ParticipantsA'!#REF!</definedName>
    <definedName name="NumSpeakers" localSheetId="3">'Speakers&amp;ParticipantsB'!#REF!</definedName>
    <definedName name="NumSpeakers" localSheetId="6">'Speakers&amp;ParticipantsC'!#REF!</definedName>
    <definedName name="otherCountriesList">otherCountries[Country]</definedName>
    <definedName name="otherCountryList">otherCountries[Country]</definedName>
    <definedName name="pAfghanistanN" localSheetId="1">ByCountryA!#REF!</definedName>
    <definedName name="pAfghanistanN" localSheetId="4">BycountryB!#REF!</definedName>
    <definedName name="pAfghanistanN" localSheetId="7">BycountryC!#REF!</definedName>
    <definedName name="pAfghanistanN" localSheetId="0">'Speakers&amp;ParticipantsA'!#REF!</definedName>
    <definedName name="pAfghanistanN" localSheetId="3">'Speakers&amp;ParticipantsB'!#REF!</definedName>
    <definedName name="pAfghanistanN" localSheetId="6">'Speakers&amp;ParticipantsC'!#REF!</definedName>
    <definedName name="pAfghanistanS" localSheetId="1">ByCountryA!#REF!</definedName>
    <definedName name="pAfghanistanS" localSheetId="4">BycountryB!#REF!</definedName>
    <definedName name="pAfghanistanS" localSheetId="7">BycountryC!#REF!</definedName>
    <definedName name="pAfghanistanS" localSheetId="0">'Speakers&amp;ParticipantsA'!#REF!</definedName>
    <definedName name="pAfghanistanS" localSheetId="3">'Speakers&amp;ParticipantsB'!#REF!</definedName>
    <definedName name="pAfghanistanS" localSheetId="6">'Speakers&amp;ParticipantsC'!#REF!</definedName>
    <definedName name="pAlbaniaN" localSheetId="1">ByCountryA!#REF!</definedName>
    <definedName name="pAlbaniaN" localSheetId="4">BycountryB!#REF!</definedName>
    <definedName name="pAlbaniaN" localSheetId="7">BycountryC!#REF!</definedName>
    <definedName name="pAlbaniaN" localSheetId="0">'Speakers&amp;ParticipantsA'!#REF!</definedName>
    <definedName name="pAlbaniaN" localSheetId="3">'Speakers&amp;ParticipantsB'!#REF!</definedName>
    <definedName name="pAlbaniaN" localSheetId="6">'Speakers&amp;ParticipantsC'!#REF!</definedName>
    <definedName name="pAlbaniaS" localSheetId="1">ByCountryA!#REF!</definedName>
    <definedName name="pAlbaniaS" localSheetId="4">BycountryB!#REF!</definedName>
    <definedName name="pAlbaniaS" localSheetId="7">BycountryC!#REF!</definedName>
    <definedName name="pAlbaniaS" localSheetId="0">'Speakers&amp;ParticipantsA'!#REF!</definedName>
    <definedName name="pAlbaniaS" localSheetId="3">'Speakers&amp;ParticipantsB'!#REF!</definedName>
    <definedName name="pAlbaniaS" localSheetId="6">'Speakers&amp;ParticipantsC'!#REF!</definedName>
    <definedName name="pAlgeriaN" localSheetId="1">ByCountryA!#REF!</definedName>
    <definedName name="pAlgeriaN" localSheetId="4">BycountryB!#REF!</definedName>
    <definedName name="pAlgeriaN" localSheetId="7">BycountryC!#REF!</definedName>
    <definedName name="pAlgeriaN" localSheetId="0">'Speakers&amp;ParticipantsA'!#REF!</definedName>
    <definedName name="pAlgeriaN" localSheetId="3">'Speakers&amp;ParticipantsB'!#REF!</definedName>
    <definedName name="pAlgeriaN" localSheetId="6">'Speakers&amp;ParticipantsC'!#REF!</definedName>
    <definedName name="pAlgeriaS" localSheetId="1">ByCountryA!#REF!</definedName>
    <definedName name="pAlgeriaS" localSheetId="4">BycountryB!#REF!</definedName>
    <definedName name="pAlgeriaS" localSheetId="7">BycountryC!#REF!</definedName>
    <definedName name="pAlgeriaS" localSheetId="0">'Speakers&amp;ParticipantsA'!#REF!</definedName>
    <definedName name="pAlgeriaS" localSheetId="3">'Speakers&amp;ParticipantsB'!#REF!</definedName>
    <definedName name="pAlgeriaS" localSheetId="6">'Speakers&amp;ParticipantsC'!#REF!</definedName>
    <definedName name="pArmeniaN" localSheetId="1">ByCountryA!#REF!</definedName>
    <definedName name="pArmeniaN" localSheetId="4">BycountryB!#REF!</definedName>
    <definedName name="pArmeniaN" localSheetId="7">BycountryC!#REF!</definedName>
    <definedName name="pArmeniaN" localSheetId="0">'Speakers&amp;ParticipantsA'!#REF!</definedName>
    <definedName name="pArmeniaN" localSheetId="3">'Speakers&amp;ParticipantsB'!#REF!</definedName>
    <definedName name="pArmeniaN" localSheetId="6">'Speakers&amp;ParticipantsC'!#REF!</definedName>
    <definedName name="pArmeniaS" localSheetId="1">ByCountryA!#REF!</definedName>
    <definedName name="pArmeniaS" localSheetId="4">BycountryB!#REF!</definedName>
    <definedName name="pArmeniaS" localSheetId="7">BycountryC!#REF!</definedName>
    <definedName name="pArmeniaS" localSheetId="0">'Speakers&amp;ParticipantsA'!#REF!</definedName>
    <definedName name="pArmeniaS" localSheetId="3">'Speakers&amp;ParticipantsB'!#REF!</definedName>
    <definedName name="pArmeniaS" localSheetId="6">'Speakers&amp;ParticipantsC'!#REF!</definedName>
    <definedName name="pAustraliaN" localSheetId="1">ByCountryA!#REF!</definedName>
    <definedName name="pAustraliaN" localSheetId="4">BycountryB!#REF!</definedName>
    <definedName name="pAustraliaN" localSheetId="7">BycountryC!#REF!</definedName>
    <definedName name="pAustraliaN" localSheetId="0">'Speakers&amp;ParticipantsA'!#REF!</definedName>
    <definedName name="pAustraliaN" localSheetId="3">'Speakers&amp;ParticipantsB'!#REF!</definedName>
    <definedName name="pAustraliaN" localSheetId="6">'Speakers&amp;ParticipantsC'!#REF!</definedName>
    <definedName name="pAustraliaS" localSheetId="1">ByCountryA!#REF!</definedName>
    <definedName name="pAustraliaS" localSheetId="4">BycountryB!#REF!</definedName>
    <definedName name="pAustraliaS" localSheetId="7">BycountryC!#REF!</definedName>
    <definedName name="pAustraliaS" localSheetId="0">'Speakers&amp;ParticipantsA'!#REF!</definedName>
    <definedName name="pAustraliaS" localSheetId="3">'Speakers&amp;ParticipantsB'!#REF!</definedName>
    <definedName name="pAustraliaS" localSheetId="6">'Speakers&amp;ParticipantsC'!#REF!</definedName>
    <definedName name="pAustriaN" localSheetId="1">ByCountryA!#REF!</definedName>
    <definedName name="pAustriaN" localSheetId="4">BycountryB!#REF!</definedName>
    <definedName name="pAustriaN" localSheetId="7">BycountryC!#REF!</definedName>
    <definedName name="pAustriaN" localSheetId="0">'Speakers&amp;ParticipantsA'!#REF!</definedName>
    <definedName name="pAustriaN" localSheetId="3">'Speakers&amp;ParticipantsB'!#REF!</definedName>
    <definedName name="pAustriaN" localSheetId="6">'Speakers&amp;ParticipantsC'!#REF!</definedName>
    <definedName name="pAustriaS" localSheetId="1">ByCountryA!#REF!</definedName>
    <definedName name="pAustriaS" localSheetId="4">BycountryB!#REF!</definedName>
    <definedName name="pAustriaS" localSheetId="7">BycountryC!#REF!</definedName>
    <definedName name="pAustriaS" localSheetId="0">'Speakers&amp;ParticipantsA'!#REF!</definedName>
    <definedName name="pAustriaS" localSheetId="3">'Speakers&amp;ParticipantsB'!#REF!</definedName>
    <definedName name="pAustriaS" localSheetId="6">'Speakers&amp;ParticipantsC'!#REF!</definedName>
    <definedName name="pAzerbaijanN" localSheetId="1">ByCountryA!#REF!</definedName>
    <definedName name="pAzerbaijanN" localSheetId="4">BycountryB!#REF!</definedName>
    <definedName name="pAzerbaijanN" localSheetId="7">BycountryC!#REF!</definedName>
    <definedName name="pAzerbaijanN" localSheetId="0">'Speakers&amp;ParticipantsA'!#REF!</definedName>
    <definedName name="pAzerbaijanN" localSheetId="3">'Speakers&amp;ParticipantsB'!#REF!</definedName>
    <definedName name="pAzerbaijanN" localSheetId="6">'Speakers&amp;ParticipantsC'!#REF!</definedName>
    <definedName name="pAzerbaijanS" localSheetId="1">ByCountryA!#REF!</definedName>
    <definedName name="pAzerbaijanS" localSheetId="4">BycountryB!#REF!</definedName>
    <definedName name="pAzerbaijanS" localSheetId="7">BycountryC!#REF!</definedName>
    <definedName name="pAzerbaijanS" localSheetId="0">'Speakers&amp;ParticipantsA'!#REF!</definedName>
    <definedName name="pAzerbaijanS" localSheetId="3">'Speakers&amp;ParticipantsB'!#REF!</definedName>
    <definedName name="pAzerbaijanS" localSheetId="6">'Speakers&amp;ParticipantsC'!#REF!</definedName>
    <definedName name="pBahrainN" localSheetId="1">ByCountryA!#REF!</definedName>
    <definedName name="pBahrainN" localSheetId="4">BycountryB!#REF!</definedName>
    <definedName name="pBahrainN" localSheetId="7">BycountryC!#REF!</definedName>
    <definedName name="pBahrainN" localSheetId="0">'Speakers&amp;ParticipantsA'!#REF!</definedName>
    <definedName name="pBahrainN" localSheetId="3">'Speakers&amp;ParticipantsB'!#REF!</definedName>
    <definedName name="pBahrainN" localSheetId="6">'Speakers&amp;ParticipantsC'!#REF!</definedName>
    <definedName name="pBahrainS" localSheetId="1">ByCountryA!#REF!</definedName>
    <definedName name="pBahrainS" localSheetId="4">BycountryB!#REF!</definedName>
    <definedName name="pBahrainS" localSheetId="7">BycountryC!#REF!</definedName>
    <definedName name="pBahrainS" localSheetId="0">'Speakers&amp;ParticipantsA'!#REF!</definedName>
    <definedName name="pBahrainS" localSheetId="3">'Speakers&amp;ParticipantsB'!#REF!</definedName>
    <definedName name="pBahrainS" localSheetId="6">'Speakers&amp;ParticipantsC'!#REF!</definedName>
    <definedName name="pBelarusN" localSheetId="1">ByCountryA!#REF!</definedName>
    <definedName name="pBelarusN" localSheetId="4">BycountryB!#REF!</definedName>
    <definedName name="pBelarusN" localSheetId="7">BycountryC!#REF!</definedName>
    <definedName name="pBelarusN" localSheetId="0">'Speakers&amp;ParticipantsA'!#REF!</definedName>
    <definedName name="pBelarusN" localSheetId="3">'Speakers&amp;ParticipantsB'!#REF!</definedName>
    <definedName name="pBelarusN" localSheetId="6">'Speakers&amp;ParticipantsC'!#REF!</definedName>
    <definedName name="pBelarusS" localSheetId="1">ByCountryA!#REF!</definedName>
    <definedName name="pBelarusS" localSheetId="4">BycountryB!#REF!</definedName>
    <definedName name="pBelarusS" localSheetId="7">BycountryC!#REF!</definedName>
    <definedName name="pBelarusS" localSheetId="0">'Speakers&amp;ParticipantsA'!#REF!</definedName>
    <definedName name="pBelarusS" localSheetId="3">'Speakers&amp;ParticipantsB'!#REF!</definedName>
    <definedName name="pBelarusS" localSheetId="6">'Speakers&amp;ParticipantsC'!#REF!</definedName>
    <definedName name="pBelgiumN" localSheetId="1">ByCountryA!#REF!</definedName>
    <definedName name="pBelgiumN" localSheetId="4">BycountryB!#REF!</definedName>
    <definedName name="pBelgiumN" localSheetId="7">BycountryC!#REF!</definedName>
    <definedName name="pBelgiumN" localSheetId="0">'Speakers&amp;ParticipantsA'!#REF!</definedName>
    <definedName name="pBelgiumN" localSheetId="3">'Speakers&amp;ParticipantsB'!#REF!</definedName>
    <definedName name="pBelgiumN" localSheetId="6">'Speakers&amp;ParticipantsC'!#REF!</definedName>
    <definedName name="pBelgiumS" localSheetId="1">ByCountryA!#REF!</definedName>
    <definedName name="pBelgiumS" localSheetId="4">BycountryB!#REF!</definedName>
    <definedName name="pBelgiumS" localSheetId="7">BycountryC!#REF!</definedName>
    <definedName name="pBelgiumS" localSheetId="0">'Speakers&amp;ParticipantsA'!#REF!</definedName>
    <definedName name="pBelgiumS" localSheetId="3">'Speakers&amp;ParticipantsB'!#REF!</definedName>
    <definedName name="pBelgiumS" localSheetId="6">'Speakers&amp;ParticipantsC'!#REF!</definedName>
    <definedName name="pBosniaN" localSheetId="1">ByCountryA!#REF!</definedName>
    <definedName name="pBosniaN" localSheetId="4">BycountryB!#REF!</definedName>
    <definedName name="pBosniaN" localSheetId="7">BycountryC!#REF!</definedName>
    <definedName name="pBosniaN" localSheetId="0">'Speakers&amp;ParticipantsA'!#REF!</definedName>
    <definedName name="pBosniaN" localSheetId="3">'Speakers&amp;ParticipantsB'!#REF!</definedName>
    <definedName name="pBosniaN" localSheetId="6">'Speakers&amp;ParticipantsC'!#REF!</definedName>
    <definedName name="pBosniaS" localSheetId="1">ByCountryA!#REF!</definedName>
    <definedName name="pBosniaS" localSheetId="4">BycountryB!#REF!</definedName>
    <definedName name="pBosniaS" localSheetId="7">BycountryC!#REF!</definedName>
    <definedName name="pBosniaS" localSheetId="0">'Speakers&amp;ParticipantsA'!#REF!</definedName>
    <definedName name="pBosniaS" localSheetId="3">'Speakers&amp;ParticipantsB'!#REF!</definedName>
    <definedName name="pBosniaS" localSheetId="6">'Speakers&amp;ParticipantsC'!#REF!</definedName>
    <definedName name="pBulgariaN" localSheetId="1">ByCountryA!#REF!</definedName>
    <definedName name="pBulgariaN" localSheetId="4">BycountryB!#REF!</definedName>
    <definedName name="pBulgariaN" localSheetId="7">BycountryC!#REF!</definedName>
    <definedName name="pBulgariaN" localSheetId="0">'Speakers&amp;ParticipantsA'!#REF!</definedName>
    <definedName name="pBulgariaN" localSheetId="3">'Speakers&amp;ParticipantsB'!#REF!</definedName>
    <definedName name="pBulgariaN" localSheetId="6">'Speakers&amp;ParticipantsC'!#REF!</definedName>
    <definedName name="pBulgariaS" localSheetId="1">ByCountryA!#REF!</definedName>
    <definedName name="pBulgariaS" localSheetId="4">BycountryB!#REF!</definedName>
    <definedName name="pBulgariaS" localSheetId="7">BycountryC!#REF!</definedName>
    <definedName name="pBulgariaS" localSheetId="0">'Speakers&amp;ParticipantsA'!#REF!</definedName>
    <definedName name="pBulgariaS" localSheetId="3">'Speakers&amp;ParticipantsB'!#REF!</definedName>
    <definedName name="pBulgariaS" localSheetId="6">'Speakers&amp;ParticipantsC'!#REF!</definedName>
    <definedName name="pCanadaN" localSheetId="1">ByCountryA!#REF!</definedName>
    <definedName name="pCanadaN" localSheetId="4">BycountryB!#REF!</definedName>
    <definedName name="pCanadaN" localSheetId="7">BycountryC!#REF!</definedName>
    <definedName name="pCanadaN" localSheetId="0">'Speakers&amp;ParticipantsA'!#REF!</definedName>
    <definedName name="pCanadaN" localSheetId="3">'Speakers&amp;ParticipantsB'!#REF!</definedName>
    <definedName name="pCanadaN" localSheetId="6">'Speakers&amp;ParticipantsC'!#REF!</definedName>
    <definedName name="pCanadaS" localSheetId="1">ByCountryA!#REF!</definedName>
    <definedName name="pCanadaS" localSheetId="4">BycountryB!#REF!</definedName>
    <definedName name="pCanadaS" localSheetId="7">BycountryC!#REF!</definedName>
    <definedName name="pCanadaS" localSheetId="0">'Speakers&amp;ParticipantsA'!#REF!</definedName>
    <definedName name="pCanadaS" localSheetId="3">'Speakers&amp;ParticipantsB'!#REF!</definedName>
    <definedName name="pCanadaS" localSheetId="6">'Speakers&amp;ParticipantsC'!#REF!</definedName>
    <definedName name="pCroatiaN" localSheetId="1">ByCountryA!#REF!</definedName>
    <definedName name="pCroatiaN" localSheetId="4">BycountryB!#REF!</definedName>
    <definedName name="pCroatiaN" localSheetId="7">BycountryC!#REF!</definedName>
    <definedName name="pCroatiaN" localSheetId="0">'Speakers&amp;ParticipantsA'!#REF!</definedName>
    <definedName name="pCroatiaN" localSheetId="3">'Speakers&amp;ParticipantsB'!#REF!</definedName>
    <definedName name="pCroatiaN" localSheetId="6">'Speakers&amp;ParticipantsC'!#REF!</definedName>
    <definedName name="pCroatiaS" localSheetId="1">ByCountryA!#REF!</definedName>
    <definedName name="pCroatiaS" localSheetId="4">BycountryB!#REF!</definedName>
    <definedName name="pCroatiaS" localSheetId="7">BycountryC!#REF!</definedName>
    <definedName name="pCroatiaS" localSheetId="0">'Speakers&amp;ParticipantsA'!#REF!</definedName>
    <definedName name="pCroatiaS" localSheetId="3">'Speakers&amp;ParticipantsB'!#REF!</definedName>
    <definedName name="pCroatiaS" localSheetId="6">'Speakers&amp;ParticipantsC'!#REF!</definedName>
    <definedName name="pCzechN" localSheetId="1">ByCountryA!#REF!</definedName>
    <definedName name="pCzechN" localSheetId="4">BycountryB!#REF!</definedName>
    <definedName name="pCzechN" localSheetId="7">BycountryC!#REF!</definedName>
    <definedName name="pCzechN" localSheetId="0">'Speakers&amp;ParticipantsA'!#REF!</definedName>
    <definedName name="pCzechN" localSheetId="3">'Speakers&amp;ParticipantsB'!#REF!</definedName>
    <definedName name="pCzechN" localSheetId="6">'Speakers&amp;ParticipantsC'!#REF!</definedName>
    <definedName name="pCzechS" localSheetId="1">ByCountryA!#REF!</definedName>
    <definedName name="pCzechS" localSheetId="4">BycountryB!#REF!</definedName>
    <definedName name="pCzechS" localSheetId="7">BycountryC!#REF!</definedName>
    <definedName name="pCzechS" localSheetId="0">'Speakers&amp;ParticipantsA'!#REF!</definedName>
    <definedName name="pCzechS" localSheetId="3">'Speakers&amp;ParticipantsB'!#REF!</definedName>
    <definedName name="pCzechS" localSheetId="6">'Speakers&amp;ParticipantsC'!#REF!</definedName>
    <definedName name="pDenmarkN" localSheetId="1">ByCountryA!#REF!</definedName>
    <definedName name="pDenmarkN" localSheetId="4">BycountryB!#REF!</definedName>
    <definedName name="pDenmarkN" localSheetId="7">BycountryC!#REF!</definedName>
    <definedName name="pDenmarkN" localSheetId="0">'Speakers&amp;ParticipantsA'!#REF!</definedName>
    <definedName name="pDenmarkN" localSheetId="3">'Speakers&amp;ParticipantsB'!#REF!</definedName>
    <definedName name="pDenmarkN" localSheetId="6">'Speakers&amp;ParticipantsC'!#REF!</definedName>
    <definedName name="pDenmarkS" localSheetId="1">ByCountryA!#REF!</definedName>
    <definedName name="pDenmarkS" localSheetId="4">BycountryB!#REF!</definedName>
    <definedName name="pDenmarkS" localSheetId="7">BycountryC!#REF!</definedName>
    <definedName name="pDenmarkS" localSheetId="0">'Speakers&amp;ParticipantsA'!#REF!</definedName>
    <definedName name="pDenmarkS" localSheetId="3">'Speakers&amp;ParticipantsB'!#REF!</definedName>
    <definedName name="pDenmarkS" localSheetId="6">'Speakers&amp;ParticipantsC'!#REF!</definedName>
    <definedName name="pEgyptN" localSheetId="1">ByCountryA!#REF!</definedName>
    <definedName name="pEgyptN" localSheetId="4">BycountryB!#REF!</definedName>
    <definedName name="pEgyptN" localSheetId="7">BycountryC!#REF!</definedName>
    <definedName name="pEgyptN" localSheetId="0">'Speakers&amp;ParticipantsA'!#REF!</definedName>
    <definedName name="pEgyptN" localSheetId="3">'Speakers&amp;ParticipantsB'!#REF!</definedName>
    <definedName name="pEgyptN" localSheetId="6">'Speakers&amp;ParticipantsC'!#REF!</definedName>
    <definedName name="pEgyptS" localSheetId="1">ByCountryA!#REF!</definedName>
    <definedName name="pEgyptS" localSheetId="4">BycountryB!#REF!</definedName>
    <definedName name="pEgyptS" localSheetId="7">BycountryC!#REF!</definedName>
    <definedName name="pEgyptS" localSheetId="0">'Speakers&amp;ParticipantsA'!#REF!</definedName>
    <definedName name="pEgyptS" localSheetId="3">'Speakers&amp;ParticipantsB'!#REF!</definedName>
    <definedName name="pEgyptS" localSheetId="6">'Speakers&amp;ParticipantsC'!#REF!</definedName>
    <definedName name="pEstoniaN" localSheetId="1">ByCountryA!#REF!</definedName>
    <definedName name="pEstoniaN" localSheetId="4">BycountryB!#REF!</definedName>
    <definedName name="pEstoniaN" localSheetId="7">BycountryC!#REF!</definedName>
    <definedName name="pEstoniaN" localSheetId="0">'Speakers&amp;ParticipantsA'!#REF!</definedName>
    <definedName name="pEstoniaN" localSheetId="3">'Speakers&amp;ParticipantsB'!#REF!</definedName>
    <definedName name="pEstoniaN" localSheetId="6">'Speakers&amp;ParticipantsC'!#REF!</definedName>
    <definedName name="pEstoniaS" localSheetId="1">ByCountryA!#REF!</definedName>
    <definedName name="pEstoniaS" localSheetId="4">BycountryB!#REF!</definedName>
    <definedName name="pEstoniaS" localSheetId="7">BycountryC!#REF!</definedName>
    <definedName name="pEstoniaS" localSheetId="0">'Speakers&amp;ParticipantsA'!#REF!</definedName>
    <definedName name="pEstoniaS" localSheetId="3">'Speakers&amp;ParticipantsB'!#REF!</definedName>
    <definedName name="pEstoniaS" localSheetId="6">'Speakers&amp;ParticipantsC'!#REF!</definedName>
    <definedName name="pFinlandN" localSheetId="1">ByCountryA!#REF!</definedName>
    <definedName name="pFinlandN" localSheetId="4">BycountryB!#REF!</definedName>
    <definedName name="pFinlandN" localSheetId="7">BycountryC!#REF!</definedName>
    <definedName name="pFinlandN" localSheetId="0">'Speakers&amp;ParticipantsA'!#REF!</definedName>
    <definedName name="pFinlandN" localSheetId="3">'Speakers&amp;ParticipantsB'!#REF!</definedName>
    <definedName name="pFinlandN" localSheetId="6">'Speakers&amp;ParticipantsC'!#REF!</definedName>
    <definedName name="pFinlandS" localSheetId="1">ByCountryA!#REF!</definedName>
    <definedName name="pFinlandS" localSheetId="4">BycountryB!#REF!</definedName>
    <definedName name="pFinlandS" localSheetId="7">BycountryC!#REF!</definedName>
    <definedName name="pFinlandS" localSheetId="0">'Speakers&amp;ParticipantsA'!#REF!</definedName>
    <definedName name="pFinlandS" localSheetId="3">'Speakers&amp;ParticipantsB'!#REF!</definedName>
    <definedName name="pFinlandS" localSheetId="6">'Speakers&amp;ParticipantsC'!#REF!</definedName>
    <definedName name="pFranceN" localSheetId="1">ByCountryA!#REF!</definedName>
    <definedName name="pFranceN" localSheetId="4">BycountryB!#REF!</definedName>
    <definedName name="pFranceN" localSheetId="7">BycountryC!#REF!</definedName>
    <definedName name="pFranceN" localSheetId="0">'Speakers&amp;ParticipantsA'!#REF!</definedName>
    <definedName name="pFranceN" localSheetId="3">'Speakers&amp;ParticipantsB'!#REF!</definedName>
    <definedName name="pFranceN" localSheetId="6">'Speakers&amp;ParticipantsC'!#REF!</definedName>
    <definedName name="pFranceS" localSheetId="1">ByCountryA!#REF!</definedName>
    <definedName name="pFranceS" localSheetId="4">BycountryB!#REF!</definedName>
    <definedName name="pFranceS" localSheetId="7">BycountryC!#REF!</definedName>
    <definedName name="pFranceS" localSheetId="0">'Speakers&amp;ParticipantsA'!#REF!</definedName>
    <definedName name="pFranceS" localSheetId="3">'Speakers&amp;ParticipantsB'!#REF!</definedName>
    <definedName name="pFranceS" localSheetId="6">'Speakers&amp;ParticipantsC'!#REF!</definedName>
    <definedName name="pFYROMN" localSheetId="1">ByCountryA!#REF!</definedName>
    <definedName name="pFYROMN" localSheetId="4">BycountryB!#REF!</definedName>
    <definedName name="pFYROMN" localSheetId="7">BycountryC!#REF!</definedName>
    <definedName name="pFYROMN" localSheetId="0">'Speakers&amp;ParticipantsA'!#REF!</definedName>
    <definedName name="pFYROMN" localSheetId="3">'Speakers&amp;ParticipantsB'!#REF!</definedName>
    <definedName name="pFYROMN" localSheetId="6">'Speakers&amp;ParticipantsC'!#REF!</definedName>
    <definedName name="pFYROMS" localSheetId="1">ByCountryA!#REF!</definedName>
    <definedName name="pFYROMS" localSheetId="4">BycountryB!#REF!</definedName>
    <definedName name="pFYROMS" localSheetId="7">BycountryC!#REF!</definedName>
    <definedName name="pFYROMS" localSheetId="0">'Speakers&amp;ParticipantsA'!#REF!</definedName>
    <definedName name="pFYROMS" localSheetId="3">'Speakers&amp;ParticipantsB'!#REF!</definedName>
    <definedName name="pFYROMS" localSheetId="6">'Speakers&amp;ParticipantsC'!#REF!</definedName>
    <definedName name="pGeorgiaN" localSheetId="1">ByCountryA!#REF!</definedName>
    <definedName name="pGeorgiaN" localSheetId="4">BycountryB!#REF!</definedName>
    <definedName name="pGeorgiaN" localSheetId="7">BycountryC!#REF!</definedName>
    <definedName name="pGeorgiaN" localSheetId="0">'Speakers&amp;ParticipantsA'!#REF!</definedName>
    <definedName name="pGeorgiaN" localSheetId="3">'Speakers&amp;ParticipantsB'!#REF!</definedName>
    <definedName name="pGeorgiaN" localSheetId="6">'Speakers&amp;ParticipantsC'!#REF!</definedName>
    <definedName name="pGeorgiaS" localSheetId="1">ByCountryA!#REF!</definedName>
    <definedName name="pGeorgiaS" localSheetId="4">BycountryB!#REF!</definedName>
    <definedName name="pGeorgiaS" localSheetId="7">BycountryC!#REF!</definedName>
    <definedName name="pGeorgiaS" localSheetId="0">'Speakers&amp;ParticipantsA'!#REF!</definedName>
    <definedName name="pGeorgiaS" localSheetId="3">'Speakers&amp;ParticipantsB'!#REF!</definedName>
    <definedName name="pGeorgiaS" localSheetId="6">'Speakers&amp;ParticipantsC'!#REF!</definedName>
    <definedName name="pGermanyN" localSheetId="1">ByCountryA!#REF!</definedName>
    <definedName name="pGermanyN" localSheetId="4">BycountryB!#REF!</definedName>
    <definedName name="pGermanyN" localSheetId="7">BycountryC!#REF!</definedName>
    <definedName name="pGermanyN" localSheetId="0">'Speakers&amp;ParticipantsA'!#REF!</definedName>
    <definedName name="pGermanyN" localSheetId="3">'Speakers&amp;ParticipantsB'!#REF!</definedName>
    <definedName name="pGermanyN" localSheetId="6">'Speakers&amp;ParticipantsC'!#REF!</definedName>
    <definedName name="pGermanyS" localSheetId="1">ByCountryA!#REF!</definedName>
    <definedName name="pGermanyS" localSheetId="4">BycountryB!#REF!</definedName>
    <definedName name="pGermanyS" localSheetId="7">BycountryC!#REF!</definedName>
    <definedName name="pGermanyS" localSheetId="0">'Speakers&amp;ParticipantsA'!#REF!</definedName>
    <definedName name="pGermanyS" localSheetId="3">'Speakers&amp;ParticipantsB'!#REF!</definedName>
    <definedName name="pGermanyS" localSheetId="6">'Speakers&amp;ParticipantsC'!#REF!</definedName>
    <definedName name="pGreeceN" localSheetId="1">ByCountryA!#REF!</definedName>
    <definedName name="pGreeceN" localSheetId="4">BycountryB!#REF!</definedName>
    <definedName name="pGreeceN" localSheetId="7">BycountryC!#REF!</definedName>
    <definedName name="pGreeceN" localSheetId="0">'Speakers&amp;ParticipantsA'!#REF!</definedName>
    <definedName name="pGreeceN" localSheetId="3">'Speakers&amp;ParticipantsB'!#REF!</definedName>
    <definedName name="pGreeceN" localSheetId="6">'Speakers&amp;ParticipantsC'!#REF!</definedName>
    <definedName name="pGreeceS" localSheetId="1">ByCountryA!#REF!</definedName>
    <definedName name="pGreeceS" localSheetId="4">BycountryB!#REF!</definedName>
    <definedName name="pGreeceS" localSheetId="7">BycountryC!#REF!</definedName>
    <definedName name="pGreeceS" localSheetId="0">'Speakers&amp;ParticipantsA'!#REF!</definedName>
    <definedName name="pGreeceS" localSheetId="3">'Speakers&amp;ParticipantsB'!#REF!</definedName>
    <definedName name="pGreeceS" localSheetId="6">'Speakers&amp;ParticipantsC'!#REF!</definedName>
    <definedName name="pHungaryN" localSheetId="1">ByCountryA!#REF!</definedName>
    <definedName name="pHungaryN" localSheetId="4">BycountryB!#REF!</definedName>
    <definedName name="pHungaryN" localSheetId="7">BycountryC!#REF!</definedName>
    <definedName name="pHungaryN" localSheetId="0">'Speakers&amp;ParticipantsA'!#REF!</definedName>
    <definedName name="pHungaryN" localSheetId="3">'Speakers&amp;ParticipantsB'!#REF!</definedName>
    <definedName name="pHungaryN" localSheetId="6">'Speakers&amp;ParticipantsC'!#REF!</definedName>
    <definedName name="pHungaryS" localSheetId="1">ByCountryA!#REF!</definedName>
    <definedName name="pHungaryS" localSheetId="4">BycountryB!#REF!</definedName>
    <definedName name="pHungaryS" localSheetId="7">BycountryC!#REF!</definedName>
    <definedName name="pHungaryS" localSheetId="0">'Speakers&amp;ParticipantsA'!#REF!</definedName>
    <definedName name="pHungaryS" localSheetId="3">'Speakers&amp;ParticipantsB'!#REF!</definedName>
    <definedName name="pHungaryS" localSheetId="6">'Speakers&amp;ParticipantsC'!#REF!</definedName>
    <definedName name="pIcelandN" localSheetId="1">ByCountryA!#REF!</definedName>
    <definedName name="pIcelandN" localSheetId="4">BycountryB!#REF!</definedName>
    <definedName name="pIcelandN" localSheetId="7">BycountryC!#REF!</definedName>
    <definedName name="pIcelandN" localSheetId="0">'Speakers&amp;ParticipantsA'!#REF!</definedName>
    <definedName name="pIcelandN" localSheetId="3">'Speakers&amp;ParticipantsB'!#REF!</definedName>
    <definedName name="pIcelandN" localSheetId="6">'Speakers&amp;ParticipantsC'!#REF!</definedName>
    <definedName name="pIcelandS" localSheetId="1">ByCountryA!#REF!</definedName>
    <definedName name="pIcelandS" localSheetId="4">BycountryB!#REF!</definedName>
    <definedName name="pIcelandS" localSheetId="7">BycountryC!#REF!</definedName>
    <definedName name="pIcelandS" localSheetId="0">'Speakers&amp;ParticipantsA'!#REF!</definedName>
    <definedName name="pIcelandS" localSheetId="3">'Speakers&amp;ParticipantsB'!#REF!</definedName>
    <definedName name="pIcelandS" localSheetId="6">'Speakers&amp;ParticipantsC'!#REF!</definedName>
    <definedName name="pIntOrg1" localSheetId="1">ByCountryA!#REF!</definedName>
    <definedName name="pIntOrg1" localSheetId="4">BycountryB!#REF!</definedName>
    <definedName name="pIntOrg1" localSheetId="7">BycountryC!#REF!</definedName>
    <definedName name="pIntOrg1" localSheetId="0">'Speakers&amp;ParticipantsA'!#REF!</definedName>
    <definedName name="pIntOrg1" localSheetId="3">'Speakers&amp;ParticipantsB'!#REF!</definedName>
    <definedName name="pIntOrg1" localSheetId="6">'Speakers&amp;ParticipantsC'!#REF!</definedName>
    <definedName name="pIntOrg1N" localSheetId="1">ByCountryA!#REF!</definedName>
    <definedName name="pIntOrg1N" localSheetId="4">BycountryB!#REF!</definedName>
    <definedName name="pIntOrg1N" localSheetId="7">BycountryC!#REF!</definedName>
    <definedName name="pIntOrg1N" localSheetId="0">'Speakers&amp;ParticipantsA'!#REF!</definedName>
    <definedName name="pIntOrg1N" localSheetId="3">'Speakers&amp;ParticipantsB'!#REF!</definedName>
    <definedName name="pIntOrg1N" localSheetId="6">'Speakers&amp;ParticipantsC'!#REF!</definedName>
    <definedName name="pIntOrg1S" localSheetId="1">ByCountryA!#REF!</definedName>
    <definedName name="pIntOrg1S" localSheetId="4">BycountryB!#REF!</definedName>
    <definedName name="pIntOrg1S" localSheetId="7">BycountryC!#REF!</definedName>
    <definedName name="pIntOrg1S" localSheetId="0">'Speakers&amp;ParticipantsA'!#REF!</definedName>
    <definedName name="pIntOrg1S" localSheetId="3">'Speakers&amp;ParticipantsB'!#REF!</definedName>
    <definedName name="pIntOrg1S" localSheetId="6">'Speakers&amp;ParticipantsC'!#REF!</definedName>
    <definedName name="pIntOrg2" localSheetId="1">ByCountryA!#REF!</definedName>
    <definedName name="pIntOrg2" localSheetId="4">BycountryB!#REF!</definedName>
    <definedName name="pIntOrg2" localSheetId="7">BycountryC!#REF!</definedName>
    <definedName name="pIntOrg2" localSheetId="0">'Speakers&amp;ParticipantsA'!#REF!</definedName>
    <definedName name="pIntOrg2" localSheetId="3">'Speakers&amp;ParticipantsB'!#REF!</definedName>
    <definedName name="pIntOrg2" localSheetId="6">'Speakers&amp;ParticipantsC'!#REF!</definedName>
    <definedName name="pIntOrg2N" localSheetId="1">ByCountryA!#REF!</definedName>
    <definedName name="pIntOrg2N" localSheetId="4">BycountryB!#REF!</definedName>
    <definedName name="pIntOrg2N" localSheetId="7">BycountryC!#REF!</definedName>
    <definedName name="pIntOrg2N" localSheetId="0">'Speakers&amp;ParticipantsA'!#REF!</definedName>
    <definedName name="pIntOrg2N" localSheetId="3">'Speakers&amp;ParticipantsB'!#REF!</definedName>
    <definedName name="pIntOrg2N" localSheetId="6">'Speakers&amp;ParticipantsC'!#REF!</definedName>
    <definedName name="pIntOrg2S" localSheetId="1">ByCountryA!#REF!</definedName>
    <definedName name="pIntOrg2S" localSheetId="4">BycountryB!#REF!</definedName>
    <definedName name="pIntOrg2S" localSheetId="7">BycountryC!#REF!</definedName>
    <definedName name="pIntOrg2S" localSheetId="0">'Speakers&amp;ParticipantsA'!#REF!</definedName>
    <definedName name="pIntOrg2S" localSheetId="3">'Speakers&amp;ParticipantsB'!#REF!</definedName>
    <definedName name="pIntOrg2S" localSheetId="6">'Speakers&amp;ParticipantsC'!#REF!</definedName>
    <definedName name="pIntOrg3" localSheetId="1">ByCountryA!#REF!</definedName>
    <definedName name="pIntOrg3" localSheetId="4">BycountryB!#REF!</definedName>
    <definedName name="pIntOrg3" localSheetId="7">BycountryC!#REF!</definedName>
    <definedName name="pIntOrg3" localSheetId="0">'Speakers&amp;ParticipantsA'!#REF!</definedName>
    <definedName name="pIntOrg3" localSheetId="3">'Speakers&amp;ParticipantsB'!#REF!</definedName>
    <definedName name="pIntOrg3" localSheetId="6">'Speakers&amp;ParticipantsC'!#REF!</definedName>
    <definedName name="pIntOrg3N" localSheetId="1">ByCountryA!#REF!</definedName>
    <definedName name="pIntOrg3N" localSheetId="4">BycountryB!#REF!</definedName>
    <definedName name="pIntOrg3N" localSheetId="7">BycountryC!#REF!</definedName>
    <definedName name="pIntOrg3N" localSheetId="0">'Speakers&amp;ParticipantsA'!#REF!</definedName>
    <definedName name="pIntOrg3N" localSheetId="3">'Speakers&amp;ParticipantsB'!#REF!</definedName>
    <definedName name="pIntOrg3N" localSheetId="6">'Speakers&amp;ParticipantsC'!#REF!</definedName>
    <definedName name="pIntOrg3S" localSheetId="1">ByCountryA!#REF!</definedName>
    <definedName name="pIntOrg3S" localSheetId="4">BycountryB!#REF!</definedName>
    <definedName name="pIntOrg3S" localSheetId="7">BycountryC!#REF!</definedName>
    <definedName name="pIntOrg3S" localSheetId="0">'Speakers&amp;ParticipantsA'!#REF!</definedName>
    <definedName name="pIntOrg3S" localSheetId="3">'Speakers&amp;ParticipantsB'!#REF!</definedName>
    <definedName name="pIntOrg3S" localSheetId="6">'Speakers&amp;ParticipantsC'!#REF!</definedName>
    <definedName name="pIntOrg4" localSheetId="1">ByCountryA!#REF!</definedName>
    <definedName name="pIntOrg4" localSheetId="4">BycountryB!#REF!</definedName>
    <definedName name="pIntOrg4" localSheetId="7">BycountryC!#REF!</definedName>
    <definedName name="pIntOrg4" localSheetId="0">'Speakers&amp;ParticipantsA'!#REF!</definedName>
    <definedName name="pIntOrg4" localSheetId="3">'Speakers&amp;ParticipantsB'!#REF!</definedName>
    <definedName name="pIntOrg4" localSheetId="6">'Speakers&amp;ParticipantsC'!#REF!</definedName>
    <definedName name="PIntOrg4N" localSheetId="1">ByCountryA!#REF!</definedName>
    <definedName name="PIntOrg4N" localSheetId="4">BycountryB!#REF!</definedName>
    <definedName name="PIntOrg4N" localSheetId="7">BycountryC!#REF!</definedName>
    <definedName name="PIntOrg4N" localSheetId="0">'Speakers&amp;ParticipantsA'!#REF!</definedName>
    <definedName name="PIntOrg4N" localSheetId="3">'Speakers&amp;ParticipantsB'!#REF!</definedName>
    <definedName name="PIntOrg4N" localSheetId="6">'Speakers&amp;ParticipantsC'!#REF!</definedName>
    <definedName name="pIntOrg4S" localSheetId="1">ByCountryA!#REF!</definedName>
    <definedName name="pIntOrg4S" localSheetId="4">BycountryB!#REF!</definedName>
    <definedName name="pIntOrg4S" localSheetId="7">BycountryC!#REF!</definedName>
    <definedName name="pIntOrg4S" localSheetId="0">'Speakers&amp;ParticipantsA'!#REF!</definedName>
    <definedName name="pIntOrg4S" localSheetId="3">'Speakers&amp;ParticipantsB'!#REF!</definedName>
    <definedName name="pIntOrg4S" localSheetId="6">'Speakers&amp;ParticipantsC'!#REF!</definedName>
    <definedName name="pIraqN" localSheetId="1">ByCountryA!#REF!</definedName>
    <definedName name="pIraqN" localSheetId="4">BycountryB!#REF!</definedName>
    <definedName name="pIraqN" localSheetId="7">BycountryC!#REF!</definedName>
    <definedName name="pIraqN" localSheetId="0">'Speakers&amp;ParticipantsA'!#REF!</definedName>
    <definedName name="pIraqN" localSheetId="3">'Speakers&amp;ParticipantsB'!#REF!</definedName>
    <definedName name="pIraqN" localSheetId="6">'Speakers&amp;ParticipantsC'!#REF!</definedName>
    <definedName name="pIraqS" localSheetId="1">ByCountryA!#REF!</definedName>
    <definedName name="pIraqS" localSheetId="4">BycountryB!#REF!</definedName>
    <definedName name="pIraqS" localSheetId="7">BycountryC!#REF!</definedName>
    <definedName name="pIraqS" localSheetId="0">'Speakers&amp;ParticipantsA'!#REF!</definedName>
    <definedName name="pIraqS" localSheetId="3">'Speakers&amp;ParticipantsB'!#REF!</definedName>
    <definedName name="pIraqS" localSheetId="6">'Speakers&amp;ParticipantsC'!#REF!</definedName>
    <definedName name="pIrelandN" localSheetId="1">ByCountryA!#REF!</definedName>
    <definedName name="pIrelandN" localSheetId="4">BycountryB!#REF!</definedName>
    <definedName name="pIrelandN" localSheetId="7">BycountryC!#REF!</definedName>
    <definedName name="pIrelandN" localSheetId="0">'Speakers&amp;ParticipantsA'!#REF!</definedName>
    <definedName name="pIrelandN" localSheetId="3">'Speakers&amp;ParticipantsB'!#REF!</definedName>
    <definedName name="pIrelandN" localSheetId="6">'Speakers&amp;ParticipantsC'!#REF!</definedName>
    <definedName name="pIrelandS" localSheetId="1">ByCountryA!#REF!</definedName>
    <definedName name="pIrelandS" localSheetId="4">BycountryB!#REF!</definedName>
    <definedName name="pIrelandS" localSheetId="7">BycountryC!#REF!</definedName>
    <definedName name="pIrelandS" localSheetId="0">'Speakers&amp;ParticipantsA'!#REF!</definedName>
    <definedName name="pIrelandS" localSheetId="3">'Speakers&amp;ParticipantsB'!#REF!</definedName>
    <definedName name="pIrelandS" localSheetId="6">'Speakers&amp;ParticipantsC'!#REF!</definedName>
    <definedName name="pIsraelN" localSheetId="1">ByCountryA!#REF!</definedName>
    <definedName name="pIsraelN" localSheetId="4">BycountryB!#REF!</definedName>
    <definedName name="pIsraelN" localSheetId="7">BycountryC!#REF!</definedName>
    <definedName name="pIsraelN" localSheetId="0">'Speakers&amp;ParticipantsA'!#REF!</definedName>
    <definedName name="pIsraelN" localSheetId="3">'Speakers&amp;ParticipantsB'!#REF!</definedName>
    <definedName name="pIsraelN" localSheetId="6">'Speakers&amp;ParticipantsC'!#REF!</definedName>
    <definedName name="pIsraelS" localSheetId="1">ByCountryA!#REF!</definedName>
    <definedName name="pIsraelS" localSheetId="4">BycountryB!#REF!</definedName>
    <definedName name="pIsraelS" localSheetId="7">BycountryC!#REF!</definedName>
    <definedName name="pIsraelS" localSheetId="0">'Speakers&amp;ParticipantsA'!#REF!</definedName>
    <definedName name="pIsraelS" localSheetId="3">'Speakers&amp;ParticipantsB'!#REF!</definedName>
    <definedName name="pIsraelS" localSheetId="6">'Speakers&amp;ParticipantsC'!#REF!</definedName>
    <definedName name="pItalyN" localSheetId="1">ByCountryA!#REF!</definedName>
    <definedName name="pItalyN" localSheetId="4">BycountryB!#REF!</definedName>
    <definedName name="pItalyN" localSheetId="7">BycountryC!#REF!</definedName>
    <definedName name="pItalyN" localSheetId="0">'Speakers&amp;ParticipantsA'!#REF!</definedName>
    <definedName name="pItalyN" localSheetId="3">'Speakers&amp;ParticipantsB'!#REF!</definedName>
    <definedName name="pItalyN" localSheetId="6">'Speakers&amp;ParticipantsC'!#REF!</definedName>
    <definedName name="pItalyS" localSheetId="1">ByCountryA!#REF!</definedName>
    <definedName name="pItalyS" localSheetId="4">BycountryB!#REF!</definedName>
    <definedName name="pItalyS" localSheetId="7">BycountryC!#REF!</definedName>
    <definedName name="pItalyS" localSheetId="0">'Speakers&amp;ParticipantsA'!#REF!</definedName>
    <definedName name="pItalyS" localSheetId="3">'Speakers&amp;ParticipantsB'!#REF!</definedName>
    <definedName name="pItalyS" localSheetId="6">'Speakers&amp;ParticipantsC'!#REF!</definedName>
    <definedName name="pJapanN" localSheetId="1">ByCountryA!#REF!</definedName>
    <definedName name="pJapanN" localSheetId="4">BycountryB!#REF!</definedName>
    <definedName name="pJapanN" localSheetId="7">BycountryC!#REF!</definedName>
    <definedName name="pJapanN" localSheetId="0">'Speakers&amp;ParticipantsA'!#REF!</definedName>
    <definedName name="pJapanN" localSheetId="3">'Speakers&amp;ParticipantsB'!#REF!</definedName>
    <definedName name="pJapanN" localSheetId="6">'Speakers&amp;ParticipantsC'!#REF!</definedName>
    <definedName name="pJapanS" localSheetId="1">ByCountryA!#REF!</definedName>
    <definedName name="pJapanS" localSheetId="4">BycountryB!#REF!</definedName>
    <definedName name="pJapanS" localSheetId="7">BycountryC!#REF!</definedName>
    <definedName name="pJapanS" localSheetId="0">'Speakers&amp;ParticipantsA'!#REF!</definedName>
    <definedName name="pJapanS" localSheetId="3">'Speakers&amp;ParticipantsB'!#REF!</definedName>
    <definedName name="pJapanS" localSheetId="6">'Speakers&amp;ParticipantsC'!#REF!</definedName>
    <definedName name="pJordanN" localSheetId="1">ByCountryA!#REF!</definedName>
    <definedName name="pJordanN" localSheetId="4">BycountryB!#REF!</definedName>
    <definedName name="pJordanN" localSheetId="7">BycountryC!#REF!</definedName>
    <definedName name="pJordanN" localSheetId="0">'Speakers&amp;ParticipantsA'!#REF!</definedName>
    <definedName name="pJordanN" localSheetId="3">'Speakers&amp;ParticipantsB'!#REF!</definedName>
    <definedName name="pJordanN" localSheetId="6">'Speakers&amp;ParticipantsC'!#REF!</definedName>
    <definedName name="pJordanS" localSheetId="1">ByCountryA!#REF!</definedName>
    <definedName name="pJordanS" localSheetId="4">BycountryB!#REF!</definedName>
    <definedName name="pJordanS" localSheetId="7">BycountryC!#REF!</definedName>
    <definedName name="pJordanS" localSheetId="0">'Speakers&amp;ParticipantsA'!#REF!</definedName>
    <definedName name="pJordanS" localSheetId="3">'Speakers&amp;ParticipantsB'!#REF!</definedName>
    <definedName name="pJordanS" localSheetId="6">'Speakers&amp;ParticipantsC'!#REF!</definedName>
    <definedName name="pKazakhstanN" localSheetId="1">ByCountryA!#REF!</definedName>
    <definedName name="pKazakhstanN" localSheetId="4">BycountryB!#REF!</definedName>
    <definedName name="pKazakhstanN" localSheetId="7">BycountryC!#REF!</definedName>
    <definedName name="pKazakhstanN" localSheetId="0">'Speakers&amp;ParticipantsA'!#REF!</definedName>
    <definedName name="pKazakhstanN" localSheetId="3">'Speakers&amp;ParticipantsB'!#REF!</definedName>
    <definedName name="pKazakhstanN" localSheetId="6">'Speakers&amp;ParticipantsC'!#REF!</definedName>
    <definedName name="pKazakhstanS" localSheetId="1">ByCountryA!#REF!</definedName>
    <definedName name="pKazakhstanS" localSheetId="4">BycountryB!#REF!</definedName>
    <definedName name="pKazakhstanS" localSheetId="7">BycountryC!#REF!</definedName>
    <definedName name="pKazakhstanS" localSheetId="0">'Speakers&amp;ParticipantsA'!#REF!</definedName>
    <definedName name="pKazakhstanS" localSheetId="3">'Speakers&amp;ParticipantsB'!#REF!</definedName>
    <definedName name="pKazakhstanS" localSheetId="6">'Speakers&amp;ParticipantsC'!#REF!</definedName>
    <definedName name="pKoreaN" localSheetId="1">ByCountryA!#REF!</definedName>
    <definedName name="pKoreaN" localSheetId="4">BycountryB!#REF!</definedName>
    <definedName name="pKoreaN" localSheetId="7">BycountryC!#REF!</definedName>
    <definedName name="pKoreaN" localSheetId="0">'Speakers&amp;ParticipantsA'!#REF!</definedName>
    <definedName name="pKoreaN" localSheetId="3">'Speakers&amp;ParticipantsB'!#REF!</definedName>
    <definedName name="pKoreaN" localSheetId="6">'Speakers&amp;ParticipantsC'!#REF!</definedName>
    <definedName name="pKoreaS" localSheetId="1">ByCountryA!#REF!</definedName>
    <definedName name="pKoreaS" localSheetId="4">BycountryB!#REF!</definedName>
    <definedName name="pKoreaS" localSheetId="7">BycountryC!#REF!</definedName>
    <definedName name="pKoreaS" localSheetId="0">'Speakers&amp;ParticipantsA'!#REF!</definedName>
    <definedName name="pKoreaS" localSheetId="3">'Speakers&amp;ParticipantsB'!#REF!</definedName>
    <definedName name="pKoreaS" localSheetId="6">'Speakers&amp;ParticipantsC'!#REF!</definedName>
    <definedName name="pKuwaitN" localSheetId="1">ByCountryA!#REF!</definedName>
    <definedName name="pKuwaitN" localSheetId="4">BycountryB!#REF!</definedName>
    <definedName name="pKuwaitN" localSheetId="7">BycountryC!#REF!</definedName>
    <definedName name="pKuwaitN" localSheetId="0">'Speakers&amp;ParticipantsA'!#REF!</definedName>
    <definedName name="pKuwaitN" localSheetId="3">'Speakers&amp;ParticipantsB'!#REF!</definedName>
    <definedName name="pKuwaitN" localSheetId="6">'Speakers&amp;ParticipantsC'!#REF!</definedName>
    <definedName name="pKuwaitS" localSheetId="1">ByCountryA!#REF!</definedName>
    <definedName name="pKuwaitS" localSheetId="4">BycountryB!#REF!</definedName>
    <definedName name="pKuwaitS" localSheetId="7">BycountryC!#REF!</definedName>
    <definedName name="pKuwaitS" localSheetId="0">'Speakers&amp;ParticipantsA'!#REF!</definedName>
    <definedName name="pKuwaitS" localSheetId="3">'Speakers&amp;ParticipantsB'!#REF!</definedName>
    <definedName name="pKuwaitS" localSheetId="6">'Speakers&amp;ParticipantsC'!#REF!</definedName>
    <definedName name="pKyrgyzN" localSheetId="1">ByCountryA!#REF!</definedName>
    <definedName name="pKyrgyzN" localSheetId="4">BycountryB!#REF!</definedName>
    <definedName name="pKyrgyzN" localSheetId="7">BycountryC!#REF!</definedName>
    <definedName name="pKyrgyzN" localSheetId="0">'Speakers&amp;ParticipantsA'!#REF!</definedName>
    <definedName name="pKyrgyzN" localSheetId="3">'Speakers&amp;ParticipantsB'!#REF!</definedName>
    <definedName name="pKyrgyzN" localSheetId="6">'Speakers&amp;ParticipantsC'!#REF!</definedName>
    <definedName name="pKyrgyzS" localSheetId="1">ByCountryA!#REF!</definedName>
    <definedName name="pKyrgyzS" localSheetId="4">BycountryB!#REF!</definedName>
    <definedName name="pKyrgyzS" localSheetId="7">BycountryC!#REF!</definedName>
    <definedName name="pKyrgyzS" localSheetId="0">'Speakers&amp;ParticipantsA'!#REF!</definedName>
    <definedName name="pKyrgyzS" localSheetId="3">'Speakers&amp;ParticipantsB'!#REF!</definedName>
    <definedName name="pKyrgyzS" localSheetId="6">'Speakers&amp;ParticipantsC'!#REF!</definedName>
    <definedName name="pLatviaN" localSheetId="1">ByCountryA!#REF!</definedName>
    <definedName name="pLatviaN" localSheetId="4">BycountryB!#REF!</definedName>
    <definedName name="pLatviaN" localSheetId="7">BycountryC!#REF!</definedName>
    <definedName name="pLatviaN" localSheetId="0">'Speakers&amp;ParticipantsA'!#REF!</definedName>
    <definedName name="pLatviaN" localSheetId="3">'Speakers&amp;ParticipantsB'!#REF!</definedName>
    <definedName name="pLatviaN" localSheetId="6">'Speakers&amp;ParticipantsC'!#REF!</definedName>
    <definedName name="pLatviaS" localSheetId="1">ByCountryA!#REF!</definedName>
    <definedName name="pLatviaS" localSheetId="4">BycountryB!#REF!</definedName>
    <definedName name="pLatviaS" localSheetId="7">BycountryC!#REF!</definedName>
    <definedName name="pLatviaS" localSheetId="0">'Speakers&amp;ParticipantsA'!#REF!</definedName>
    <definedName name="pLatviaS" localSheetId="3">'Speakers&amp;ParticipantsB'!#REF!</definedName>
    <definedName name="pLatviaS" localSheetId="6">'Speakers&amp;ParticipantsC'!#REF!</definedName>
    <definedName name="pLithuaniaN" localSheetId="1">ByCountryA!#REF!</definedName>
    <definedName name="pLithuaniaN" localSheetId="4">BycountryB!#REF!</definedName>
    <definedName name="pLithuaniaN" localSheetId="7">BycountryC!#REF!</definedName>
    <definedName name="pLithuaniaN" localSheetId="0">'Speakers&amp;ParticipantsA'!#REF!</definedName>
    <definedName name="pLithuaniaN" localSheetId="3">'Speakers&amp;ParticipantsB'!#REF!</definedName>
    <definedName name="pLithuaniaN" localSheetId="6">'Speakers&amp;ParticipantsC'!#REF!</definedName>
    <definedName name="pLithuaniaS" localSheetId="1">ByCountryA!#REF!</definedName>
    <definedName name="pLithuaniaS" localSheetId="4">BycountryB!#REF!</definedName>
    <definedName name="pLithuaniaS" localSheetId="7">BycountryC!#REF!</definedName>
    <definedName name="pLithuaniaS" localSheetId="0">'Speakers&amp;ParticipantsA'!#REF!</definedName>
    <definedName name="pLithuaniaS" localSheetId="3">'Speakers&amp;ParticipantsB'!#REF!</definedName>
    <definedName name="pLithuaniaS" localSheetId="6">'Speakers&amp;ParticipantsC'!#REF!</definedName>
    <definedName name="pLuxembourgN" localSheetId="1">ByCountryA!#REF!</definedName>
    <definedName name="pLuxembourgN" localSheetId="4">BycountryB!#REF!</definedName>
    <definedName name="pLuxembourgN" localSheetId="7">BycountryC!#REF!</definedName>
    <definedName name="pLuxembourgN" localSheetId="0">'Speakers&amp;ParticipantsA'!#REF!</definedName>
    <definedName name="pLuxembourgN" localSheetId="3">'Speakers&amp;ParticipantsB'!#REF!</definedName>
    <definedName name="pLuxembourgN" localSheetId="6">'Speakers&amp;ParticipantsC'!#REF!</definedName>
    <definedName name="pLuxembourgS" localSheetId="1">ByCountryA!#REF!</definedName>
    <definedName name="pLuxembourgS" localSheetId="4">BycountryB!#REF!</definedName>
    <definedName name="pLuxembourgS" localSheetId="7">BycountryC!#REF!</definedName>
    <definedName name="pLuxembourgS" localSheetId="0">'Speakers&amp;ParticipantsA'!#REF!</definedName>
    <definedName name="pLuxembourgS" localSheetId="3">'Speakers&amp;ParticipantsB'!#REF!</definedName>
    <definedName name="pLuxembourgS" localSheetId="6">'Speakers&amp;ParticipantsC'!#REF!</definedName>
    <definedName name="pMaltaN" localSheetId="1">ByCountryA!#REF!</definedName>
    <definedName name="pMaltaN" localSheetId="4">BycountryB!#REF!</definedName>
    <definedName name="pMaltaN" localSheetId="7">BycountryC!#REF!</definedName>
    <definedName name="pMaltaN" localSheetId="0">'Speakers&amp;ParticipantsA'!#REF!</definedName>
    <definedName name="pMaltaN" localSheetId="3">'Speakers&amp;ParticipantsB'!#REF!</definedName>
    <definedName name="pMaltaN" localSheetId="6">'Speakers&amp;ParticipantsC'!#REF!</definedName>
    <definedName name="pMaltaS" localSheetId="1">ByCountryA!#REF!</definedName>
    <definedName name="pMaltaS" localSheetId="4">BycountryB!#REF!</definedName>
    <definedName name="pMaltaS" localSheetId="7">BycountryC!#REF!</definedName>
    <definedName name="pMaltaS" localSheetId="0">'Speakers&amp;ParticipantsA'!#REF!</definedName>
    <definedName name="pMaltaS" localSheetId="3">'Speakers&amp;ParticipantsB'!#REF!</definedName>
    <definedName name="pMaltaS" localSheetId="6">'Speakers&amp;ParticipantsC'!#REF!</definedName>
    <definedName name="pMauritaniaN" localSheetId="1">ByCountryA!#REF!</definedName>
    <definedName name="pMauritaniaN" localSheetId="4">BycountryB!#REF!</definedName>
    <definedName name="pMauritaniaN" localSheetId="7">BycountryC!#REF!</definedName>
    <definedName name="pMauritaniaN" localSheetId="0">'Speakers&amp;ParticipantsA'!#REF!</definedName>
    <definedName name="pMauritaniaN" localSheetId="3">'Speakers&amp;ParticipantsB'!#REF!</definedName>
    <definedName name="pMauritaniaN" localSheetId="6">'Speakers&amp;ParticipantsC'!#REF!</definedName>
    <definedName name="pMauritaniaS" localSheetId="1">ByCountryA!#REF!</definedName>
    <definedName name="pMauritaniaS" localSheetId="4">BycountryB!#REF!</definedName>
    <definedName name="pMauritaniaS" localSheetId="7">BycountryC!#REF!</definedName>
    <definedName name="pMauritaniaS" localSheetId="0">'Speakers&amp;ParticipantsA'!#REF!</definedName>
    <definedName name="pMauritaniaS" localSheetId="3">'Speakers&amp;ParticipantsB'!#REF!</definedName>
    <definedName name="pMauritaniaS" localSheetId="6">'Speakers&amp;ParticipantsC'!#REF!</definedName>
    <definedName name="pMoldovaN" localSheetId="1">ByCountryA!#REF!</definedName>
    <definedName name="pMoldovaN" localSheetId="4">BycountryB!#REF!</definedName>
    <definedName name="pMoldovaN" localSheetId="7">BycountryC!#REF!</definedName>
    <definedName name="pMoldovaN" localSheetId="0">'Speakers&amp;ParticipantsA'!#REF!</definedName>
    <definedName name="pMoldovaN" localSheetId="3">'Speakers&amp;ParticipantsB'!#REF!</definedName>
    <definedName name="pMoldovaN" localSheetId="6">'Speakers&amp;ParticipantsC'!#REF!</definedName>
    <definedName name="pMoldovaS" localSheetId="1">ByCountryA!#REF!</definedName>
    <definedName name="pMoldovaS" localSheetId="4">BycountryB!#REF!</definedName>
    <definedName name="pMoldovaS" localSheetId="7">BycountryC!#REF!</definedName>
    <definedName name="pMoldovaS" localSheetId="0">'Speakers&amp;ParticipantsA'!#REF!</definedName>
    <definedName name="pMoldovaS" localSheetId="3">'Speakers&amp;ParticipantsB'!#REF!</definedName>
    <definedName name="pMoldovaS" localSheetId="6">'Speakers&amp;ParticipantsC'!#REF!</definedName>
    <definedName name="pMongoliaN" localSheetId="1">ByCountryA!#REF!</definedName>
    <definedName name="pMongoliaN" localSheetId="4">BycountryB!#REF!</definedName>
    <definedName name="pMongoliaN" localSheetId="7">BycountryC!#REF!</definedName>
    <definedName name="pMongoliaN" localSheetId="0">'Speakers&amp;ParticipantsA'!#REF!</definedName>
    <definedName name="pMongoliaN" localSheetId="3">'Speakers&amp;ParticipantsB'!#REF!</definedName>
    <definedName name="pMongoliaN" localSheetId="6">'Speakers&amp;ParticipantsC'!#REF!</definedName>
    <definedName name="pMongoliaS" localSheetId="1">ByCountryA!#REF!</definedName>
    <definedName name="pMongoliaS" localSheetId="4">BycountryB!#REF!</definedName>
    <definedName name="pMongoliaS" localSheetId="7">BycountryC!#REF!</definedName>
    <definedName name="pMongoliaS" localSheetId="0">'Speakers&amp;ParticipantsA'!#REF!</definedName>
    <definedName name="pMongoliaS" localSheetId="3">'Speakers&amp;ParticipantsB'!#REF!</definedName>
    <definedName name="pMongoliaS" localSheetId="6">'Speakers&amp;ParticipantsC'!#REF!</definedName>
    <definedName name="pMontenegroN" localSheetId="1">ByCountryA!#REF!</definedName>
    <definedName name="pMontenegroN" localSheetId="4">BycountryB!#REF!</definedName>
    <definedName name="pMontenegroN" localSheetId="7">BycountryC!#REF!</definedName>
    <definedName name="pMontenegroN" localSheetId="0">'Speakers&amp;ParticipantsA'!#REF!</definedName>
    <definedName name="pMontenegroN" localSheetId="3">'Speakers&amp;ParticipantsB'!#REF!</definedName>
    <definedName name="pMontenegroN" localSheetId="6">'Speakers&amp;ParticipantsC'!#REF!</definedName>
    <definedName name="pMontenegroS" localSheetId="1">ByCountryA!#REF!</definedName>
    <definedName name="pMontenegroS" localSheetId="4">BycountryB!#REF!</definedName>
    <definedName name="pMontenegroS" localSheetId="7">BycountryC!#REF!</definedName>
    <definedName name="pMontenegroS" localSheetId="0">'Speakers&amp;ParticipantsA'!#REF!</definedName>
    <definedName name="pMontenegroS" localSheetId="3">'Speakers&amp;ParticipantsB'!#REF!</definedName>
    <definedName name="pMontenegroS" localSheetId="6">'Speakers&amp;ParticipantsC'!#REF!</definedName>
    <definedName name="pMoroccoN" localSheetId="1">ByCountryA!#REF!</definedName>
    <definedName name="pMoroccoN" localSheetId="4">BycountryB!#REF!</definedName>
    <definedName name="pMoroccoN" localSheetId="7">BycountryC!#REF!</definedName>
    <definedName name="pMoroccoN" localSheetId="0">'Speakers&amp;ParticipantsA'!#REF!</definedName>
    <definedName name="pMoroccoN" localSheetId="3">'Speakers&amp;ParticipantsB'!#REF!</definedName>
    <definedName name="pMoroccoN" localSheetId="6">'Speakers&amp;ParticipantsC'!#REF!</definedName>
    <definedName name="pMoroccoS" localSheetId="1">ByCountryA!#REF!</definedName>
    <definedName name="pMoroccoS" localSheetId="4">BycountryB!#REF!</definedName>
    <definedName name="pMoroccoS" localSheetId="7">BycountryC!#REF!</definedName>
    <definedName name="pMoroccoS" localSheetId="0">'Speakers&amp;ParticipantsA'!#REF!</definedName>
    <definedName name="pMoroccoS" localSheetId="3">'Speakers&amp;ParticipantsB'!#REF!</definedName>
    <definedName name="pMoroccoS" localSheetId="6">'Speakers&amp;ParticipantsC'!#REF!</definedName>
    <definedName name="pNetherlandsN" localSheetId="1">ByCountryA!#REF!</definedName>
    <definedName name="pNetherlandsN" localSheetId="4">BycountryB!#REF!</definedName>
    <definedName name="pNetherlandsN" localSheetId="7">BycountryC!#REF!</definedName>
    <definedName name="pNetherlandsN" localSheetId="0">'Speakers&amp;ParticipantsA'!#REF!</definedName>
    <definedName name="pNetherlandsN" localSheetId="3">'Speakers&amp;ParticipantsB'!#REF!</definedName>
    <definedName name="pNetherlandsN" localSheetId="6">'Speakers&amp;ParticipantsC'!#REF!</definedName>
    <definedName name="pNetherlandsS" localSheetId="1">ByCountryA!#REF!</definedName>
    <definedName name="pNetherlandsS" localSheetId="4">BycountryB!#REF!</definedName>
    <definedName name="pNetherlandsS" localSheetId="7">BycountryC!#REF!</definedName>
    <definedName name="pNetherlandsS" localSheetId="0">'Speakers&amp;ParticipantsA'!#REF!</definedName>
    <definedName name="pNetherlandsS" localSheetId="3">'Speakers&amp;ParticipantsB'!#REF!</definedName>
    <definedName name="pNetherlandsS" localSheetId="6">'Speakers&amp;ParticipantsC'!#REF!</definedName>
    <definedName name="pNorwayN" localSheetId="1">ByCountryA!#REF!</definedName>
    <definedName name="pNorwayN" localSheetId="4">BycountryB!#REF!</definedName>
    <definedName name="pNorwayN" localSheetId="7">BycountryC!#REF!</definedName>
    <definedName name="pNorwayN" localSheetId="0">'Speakers&amp;ParticipantsA'!#REF!</definedName>
    <definedName name="pNorwayN" localSheetId="3">'Speakers&amp;ParticipantsB'!#REF!</definedName>
    <definedName name="pNorwayN" localSheetId="6">'Speakers&amp;ParticipantsC'!#REF!</definedName>
    <definedName name="pNorwayS" localSheetId="1">ByCountryA!#REF!</definedName>
    <definedName name="pNorwayS" localSheetId="4">BycountryB!#REF!</definedName>
    <definedName name="pNorwayS" localSheetId="7">BycountryC!#REF!</definedName>
    <definedName name="pNorwayS" localSheetId="0">'Speakers&amp;ParticipantsA'!#REF!</definedName>
    <definedName name="pNorwayS" localSheetId="3">'Speakers&amp;ParticipantsB'!#REF!</definedName>
    <definedName name="pNorwayS" localSheetId="6">'Speakers&amp;ParticipantsC'!#REF!</definedName>
    <definedName name="pNZN" localSheetId="1">ByCountryA!#REF!</definedName>
    <definedName name="pNZN" localSheetId="4">BycountryB!#REF!</definedName>
    <definedName name="pNZN" localSheetId="7">BycountryC!#REF!</definedName>
    <definedName name="pNZN" localSheetId="0">'Speakers&amp;ParticipantsA'!#REF!</definedName>
    <definedName name="pNZN" localSheetId="3">'Speakers&amp;ParticipantsB'!#REF!</definedName>
    <definedName name="pNZN" localSheetId="6">'Speakers&amp;ParticipantsC'!#REF!</definedName>
    <definedName name="pNZS" localSheetId="1">ByCountryA!#REF!</definedName>
    <definedName name="pNZS" localSheetId="4">BycountryB!#REF!</definedName>
    <definedName name="pNZS" localSheetId="7">BycountryC!#REF!</definedName>
    <definedName name="pNZS" localSheetId="0">'Speakers&amp;ParticipantsA'!#REF!</definedName>
    <definedName name="pNZS" localSheetId="3">'Speakers&amp;ParticipantsB'!#REF!</definedName>
    <definedName name="pNZS" localSheetId="6">'Speakers&amp;ParticipantsC'!#REF!</definedName>
    <definedName name="pOther1" localSheetId="1">ByCountryA!#REF!</definedName>
    <definedName name="pOther1" localSheetId="4">BycountryB!#REF!</definedName>
    <definedName name="pOther1" localSheetId="7">BycountryC!#REF!</definedName>
    <definedName name="pOther1" localSheetId="0">'Speakers&amp;ParticipantsA'!#REF!</definedName>
    <definedName name="pOther1" localSheetId="3">'Speakers&amp;ParticipantsB'!#REF!</definedName>
    <definedName name="pOther1" localSheetId="6">'Speakers&amp;ParticipantsC'!#REF!</definedName>
    <definedName name="pOther1S" localSheetId="1">ByCountryA!#REF!</definedName>
    <definedName name="pOther1S" localSheetId="4">BycountryB!#REF!</definedName>
    <definedName name="pOther1S" localSheetId="7">BycountryC!#REF!</definedName>
    <definedName name="pOther1S" localSheetId="0">'Speakers&amp;ParticipantsA'!#REF!</definedName>
    <definedName name="pOther1S" localSheetId="3">'Speakers&amp;ParticipantsB'!#REF!</definedName>
    <definedName name="pOther1S" localSheetId="6">'Speakers&amp;ParticipantsC'!#REF!</definedName>
    <definedName name="pOther2" localSheetId="1">ByCountryA!#REF!</definedName>
    <definedName name="pOther2" localSheetId="4">BycountryB!#REF!</definedName>
    <definedName name="pOther2" localSheetId="7">BycountryC!#REF!</definedName>
    <definedName name="pOther2" localSheetId="0">'Speakers&amp;ParticipantsA'!#REF!</definedName>
    <definedName name="pOther2" localSheetId="3">'Speakers&amp;ParticipantsB'!#REF!</definedName>
    <definedName name="pOther2" localSheetId="6">'Speakers&amp;ParticipantsC'!#REF!</definedName>
    <definedName name="pOther2S" localSheetId="1">ByCountryA!#REF!</definedName>
    <definedName name="pOther2S" localSheetId="4">BycountryB!#REF!</definedName>
    <definedName name="pOther2S" localSheetId="7">BycountryC!#REF!</definedName>
    <definedName name="pOther2S" localSheetId="0">'Speakers&amp;ParticipantsA'!#REF!</definedName>
    <definedName name="pOther2S" localSheetId="3">'Speakers&amp;ParticipantsB'!#REF!</definedName>
    <definedName name="pOther2S" localSheetId="6">'Speakers&amp;ParticipantsC'!#REF!</definedName>
    <definedName name="pOther3" localSheetId="1">ByCountryA!#REF!</definedName>
    <definedName name="pOther3" localSheetId="4">BycountryB!#REF!</definedName>
    <definedName name="pOther3" localSheetId="7">BycountryC!#REF!</definedName>
    <definedName name="pOther3" localSheetId="0">'Speakers&amp;ParticipantsA'!#REF!</definedName>
    <definedName name="pOther3" localSheetId="3">'Speakers&amp;ParticipantsB'!#REF!</definedName>
    <definedName name="pOther3" localSheetId="6">'Speakers&amp;ParticipantsC'!#REF!</definedName>
    <definedName name="pOther3S" localSheetId="1">ByCountryA!#REF!</definedName>
    <definedName name="pOther3S" localSheetId="4">BycountryB!#REF!</definedName>
    <definedName name="pOther3S" localSheetId="7">BycountryC!#REF!</definedName>
    <definedName name="pOther3S" localSheetId="0">'Speakers&amp;ParticipantsA'!#REF!</definedName>
    <definedName name="pOther3S" localSheetId="3">'Speakers&amp;ParticipantsB'!#REF!</definedName>
    <definedName name="pOther3S" localSheetId="6">'Speakers&amp;ParticipantsC'!#REF!</definedName>
    <definedName name="pPakistanN" localSheetId="1">ByCountryA!#REF!</definedName>
    <definedName name="pPakistanN" localSheetId="4">BycountryB!#REF!</definedName>
    <definedName name="pPakistanN" localSheetId="7">BycountryC!#REF!</definedName>
    <definedName name="pPakistanN" localSheetId="0">'Speakers&amp;ParticipantsA'!#REF!</definedName>
    <definedName name="pPakistanN" localSheetId="3">'Speakers&amp;ParticipantsB'!#REF!</definedName>
    <definedName name="pPakistanN" localSheetId="6">'Speakers&amp;ParticipantsC'!#REF!</definedName>
    <definedName name="pPakistanS" localSheetId="1">ByCountryA!#REF!</definedName>
    <definedName name="pPakistanS" localSheetId="4">BycountryB!#REF!</definedName>
    <definedName name="pPakistanS" localSheetId="7">BycountryC!#REF!</definedName>
    <definedName name="pPakistanS" localSheetId="0">'Speakers&amp;ParticipantsA'!#REF!</definedName>
    <definedName name="pPakistanS" localSheetId="3">'Speakers&amp;ParticipantsB'!#REF!</definedName>
    <definedName name="pPakistanS" localSheetId="6">'Speakers&amp;ParticipantsC'!#REF!</definedName>
    <definedName name="pPolandN" localSheetId="1">ByCountryA!#REF!</definedName>
    <definedName name="pPolandN" localSheetId="4">BycountryB!#REF!</definedName>
    <definedName name="pPolandN" localSheetId="7">BycountryC!#REF!</definedName>
    <definedName name="pPolandN" localSheetId="0">'Speakers&amp;ParticipantsA'!#REF!</definedName>
    <definedName name="pPolandN" localSheetId="3">'Speakers&amp;ParticipantsB'!#REF!</definedName>
    <definedName name="pPolandN" localSheetId="6">'Speakers&amp;ParticipantsC'!#REF!</definedName>
    <definedName name="pPolandS" localSheetId="1">ByCountryA!#REF!</definedName>
    <definedName name="pPolandS" localSheetId="4">BycountryB!#REF!</definedName>
    <definedName name="pPolandS" localSheetId="7">BycountryC!#REF!</definedName>
    <definedName name="pPolandS" localSheetId="0">'Speakers&amp;ParticipantsA'!#REF!</definedName>
    <definedName name="pPolandS" localSheetId="3">'Speakers&amp;ParticipantsB'!#REF!</definedName>
    <definedName name="pPolandS" localSheetId="6">'Speakers&amp;ParticipantsC'!#REF!</definedName>
    <definedName name="pPortugalN" localSheetId="1">ByCountryA!#REF!</definedName>
    <definedName name="pPortugalN" localSheetId="4">BycountryB!#REF!</definedName>
    <definedName name="pPortugalN" localSheetId="7">BycountryC!#REF!</definedName>
    <definedName name="pPortugalN" localSheetId="0">'Speakers&amp;ParticipantsA'!#REF!</definedName>
    <definedName name="pPortugalN" localSheetId="3">'Speakers&amp;ParticipantsB'!#REF!</definedName>
    <definedName name="pPortugalN" localSheetId="6">'Speakers&amp;ParticipantsC'!#REF!</definedName>
    <definedName name="pPortugalS" localSheetId="1">ByCountryA!#REF!</definedName>
    <definedName name="pPortugalS" localSheetId="4">BycountryB!#REF!</definedName>
    <definedName name="pPortugalS" localSheetId="7">BycountryC!#REF!</definedName>
    <definedName name="pPortugalS" localSheetId="0">'Speakers&amp;ParticipantsA'!#REF!</definedName>
    <definedName name="pPortugalS" localSheetId="3">'Speakers&amp;ParticipantsB'!#REF!</definedName>
    <definedName name="pPortugalS" localSheetId="6">'Speakers&amp;ParticipantsC'!#REF!</definedName>
    <definedName name="pQatarN" localSheetId="1">ByCountryA!#REF!</definedName>
    <definedName name="pQatarN" localSheetId="4">BycountryB!#REF!</definedName>
    <definedName name="pQatarN" localSheetId="7">BycountryC!#REF!</definedName>
    <definedName name="pQatarN" localSheetId="0">'Speakers&amp;ParticipantsA'!#REF!</definedName>
    <definedName name="pQatarN" localSheetId="3">'Speakers&amp;ParticipantsB'!#REF!</definedName>
    <definedName name="pQatarN" localSheetId="6">'Speakers&amp;ParticipantsC'!#REF!</definedName>
    <definedName name="pQatarS" localSheetId="1">ByCountryA!#REF!</definedName>
    <definedName name="pQatarS" localSheetId="4">BycountryB!#REF!</definedName>
    <definedName name="pQatarS" localSheetId="7">BycountryC!#REF!</definedName>
    <definedName name="pQatarS" localSheetId="0">'Speakers&amp;ParticipantsA'!#REF!</definedName>
    <definedName name="pQatarS" localSheetId="3">'Speakers&amp;ParticipantsB'!#REF!</definedName>
    <definedName name="pQatarS" localSheetId="6">'Speakers&amp;ParticipantsC'!#REF!</definedName>
    <definedName name="_xlnm.Print_Area" localSheetId="2">BudgetA!$A$1:$J$40</definedName>
    <definedName name="_xlnm.Print_Area" localSheetId="5">BudgetB!$A$1:$M$41</definedName>
    <definedName name="_xlnm.Print_Area" localSheetId="8">BudgetC!$A$1:$K$40</definedName>
    <definedName name="_xlnm.Print_Area" localSheetId="1">ByCountryA!$A$1:$L$46</definedName>
    <definedName name="_xlnm.Print_Area" localSheetId="4">BycountryB!$A$1:$P$47</definedName>
    <definedName name="_xlnm.Print_Area" localSheetId="7">BycountryC!$A$1:$P$47</definedName>
    <definedName name="_xlnm.Print_Area" localSheetId="0">'Speakers&amp;ParticipantsA'!$A$1:$I$50</definedName>
    <definedName name="_xlnm.Print_Area" localSheetId="3">'Speakers&amp;ParticipantsB'!$A$1:$V$53</definedName>
    <definedName name="_xlnm.Print_Area" localSheetId="6">'Speakers&amp;ParticipantsC'!$A$1:$X$11</definedName>
    <definedName name="pRomaniaN" localSheetId="1">ByCountryA!#REF!</definedName>
    <definedName name="pRomaniaN" localSheetId="4">BycountryB!#REF!</definedName>
    <definedName name="pRomaniaN" localSheetId="7">BycountryC!#REF!</definedName>
    <definedName name="pRomaniaN" localSheetId="0">'Speakers&amp;ParticipantsA'!#REF!</definedName>
    <definedName name="pRomaniaN" localSheetId="3">'Speakers&amp;ParticipantsB'!#REF!</definedName>
    <definedName name="pRomaniaN" localSheetId="6">'Speakers&amp;ParticipantsC'!#REF!</definedName>
    <definedName name="pRomaniaS" localSheetId="1">ByCountryA!#REF!</definedName>
    <definedName name="pRomaniaS" localSheetId="4">BycountryB!#REF!</definedName>
    <definedName name="pRomaniaS" localSheetId="7">BycountryC!#REF!</definedName>
    <definedName name="pRomaniaS" localSheetId="0">'Speakers&amp;ParticipantsA'!#REF!</definedName>
    <definedName name="pRomaniaS" localSheetId="3">'Speakers&amp;ParticipantsB'!#REF!</definedName>
    <definedName name="pRomaniaS" localSheetId="6">'Speakers&amp;ParticipantsC'!#REF!</definedName>
    <definedName name="pRussiaN" localSheetId="1">ByCountryA!#REF!</definedName>
    <definedName name="pRussiaN" localSheetId="4">BycountryB!#REF!</definedName>
    <definedName name="pRussiaN" localSheetId="7">BycountryC!#REF!</definedName>
    <definedName name="pRussiaN" localSheetId="0">'Speakers&amp;ParticipantsA'!#REF!</definedName>
    <definedName name="pRussiaN" localSheetId="3">'Speakers&amp;ParticipantsB'!#REF!</definedName>
    <definedName name="pRussiaN" localSheetId="6">'Speakers&amp;ParticipantsC'!#REF!</definedName>
    <definedName name="pRussiaS" localSheetId="1">ByCountryA!#REF!</definedName>
    <definedName name="pRussiaS" localSheetId="4">BycountryB!#REF!</definedName>
    <definedName name="pRussiaS" localSheetId="7">BycountryC!#REF!</definedName>
    <definedName name="pRussiaS" localSheetId="0">'Speakers&amp;ParticipantsA'!#REF!</definedName>
    <definedName name="pRussiaS" localSheetId="3">'Speakers&amp;ParticipantsB'!#REF!</definedName>
    <definedName name="pRussiaS" localSheetId="6">'Speakers&amp;ParticipantsC'!#REF!</definedName>
    <definedName name="pSerbiaN" localSheetId="1">ByCountryA!#REF!</definedName>
    <definedName name="pSerbiaN" localSheetId="4">BycountryB!#REF!</definedName>
    <definedName name="pSerbiaN" localSheetId="7">BycountryC!#REF!</definedName>
    <definedName name="pSerbiaN" localSheetId="0">'Speakers&amp;ParticipantsA'!#REF!</definedName>
    <definedName name="pSerbiaN" localSheetId="3">'Speakers&amp;ParticipantsB'!#REF!</definedName>
    <definedName name="pSerbiaN" localSheetId="6">'Speakers&amp;ParticipantsC'!#REF!</definedName>
    <definedName name="pSerbiaS" localSheetId="1">ByCountryA!#REF!</definedName>
    <definedName name="pSerbiaS" localSheetId="4">BycountryB!#REF!</definedName>
    <definedName name="pSerbiaS" localSheetId="7">BycountryC!#REF!</definedName>
    <definedName name="pSerbiaS" localSheetId="0">'Speakers&amp;ParticipantsA'!#REF!</definedName>
    <definedName name="pSerbiaS" localSheetId="3">'Speakers&amp;ParticipantsB'!#REF!</definedName>
    <definedName name="pSerbiaS" localSheetId="6">'Speakers&amp;ParticipantsC'!#REF!</definedName>
    <definedName name="pSlovakN" localSheetId="1">ByCountryA!#REF!</definedName>
    <definedName name="pSlovakN" localSheetId="4">BycountryB!#REF!</definedName>
    <definedName name="pSlovakN" localSheetId="7">BycountryC!#REF!</definedName>
    <definedName name="pSlovakN" localSheetId="0">'Speakers&amp;ParticipantsA'!#REF!</definedName>
    <definedName name="pSlovakN" localSheetId="3">'Speakers&amp;ParticipantsB'!#REF!</definedName>
    <definedName name="pSlovakN" localSheetId="6">'Speakers&amp;ParticipantsC'!#REF!</definedName>
    <definedName name="pSlovakS" localSheetId="1">ByCountryA!#REF!</definedName>
    <definedName name="pSlovakS" localSheetId="4">BycountryB!#REF!</definedName>
    <definedName name="pSlovakS" localSheetId="7">BycountryC!#REF!</definedName>
    <definedName name="pSlovakS" localSheetId="0">'Speakers&amp;ParticipantsA'!#REF!</definedName>
    <definedName name="pSlovakS" localSheetId="3">'Speakers&amp;ParticipantsB'!#REF!</definedName>
    <definedName name="pSlovakS" localSheetId="6">'Speakers&amp;ParticipantsC'!#REF!</definedName>
    <definedName name="pSloveniaN" localSheetId="1">ByCountryA!#REF!</definedName>
    <definedName name="pSloveniaN" localSheetId="4">BycountryB!#REF!</definedName>
    <definedName name="pSloveniaN" localSheetId="7">BycountryC!#REF!</definedName>
    <definedName name="pSloveniaN" localSheetId="0">'Speakers&amp;ParticipantsA'!#REF!</definedName>
    <definedName name="pSloveniaN" localSheetId="3">'Speakers&amp;ParticipantsB'!#REF!</definedName>
    <definedName name="pSloveniaN" localSheetId="6">'Speakers&amp;ParticipantsC'!#REF!</definedName>
    <definedName name="pSloveniaS" localSheetId="1">ByCountryA!#REF!</definedName>
    <definedName name="pSloveniaS" localSheetId="4">BycountryB!#REF!</definedName>
    <definedName name="pSloveniaS" localSheetId="7">BycountryC!#REF!</definedName>
    <definedName name="pSloveniaS" localSheetId="0">'Speakers&amp;ParticipantsA'!#REF!</definedName>
    <definedName name="pSloveniaS" localSheetId="3">'Speakers&amp;ParticipantsB'!#REF!</definedName>
    <definedName name="pSloveniaS" localSheetId="6">'Speakers&amp;ParticipantsC'!#REF!</definedName>
    <definedName name="pSpainN" localSheetId="1">ByCountryA!#REF!</definedName>
    <definedName name="pSpainN" localSheetId="4">BycountryB!#REF!</definedName>
    <definedName name="pSpainN" localSheetId="7">BycountryC!#REF!</definedName>
    <definedName name="pSpainN" localSheetId="0">'Speakers&amp;ParticipantsA'!#REF!</definedName>
    <definedName name="pSpainN" localSheetId="3">'Speakers&amp;ParticipantsB'!#REF!</definedName>
    <definedName name="pSpainN" localSheetId="6">'Speakers&amp;ParticipantsC'!#REF!</definedName>
    <definedName name="pSpainS" localSheetId="1">ByCountryA!#REF!</definedName>
    <definedName name="pSpainS" localSheetId="4">BycountryB!#REF!</definedName>
    <definedName name="pSpainS" localSheetId="7">BycountryC!#REF!</definedName>
    <definedName name="pSpainS" localSheetId="0">'Speakers&amp;ParticipantsA'!#REF!</definedName>
    <definedName name="pSpainS" localSheetId="3">'Speakers&amp;ParticipantsB'!#REF!</definedName>
    <definedName name="pSpainS" localSheetId="6">'Speakers&amp;ParticipantsC'!#REF!</definedName>
    <definedName name="pSwedenN" localSheetId="1">ByCountryA!#REF!</definedName>
    <definedName name="pSwedenN" localSheetId="4">BycountryB!#REF!</definedName>
    <definedName name="pSwedenN" localSheetId="7">BycountryC!#REF!</definedName>
    <definedName name="pSwedenN" localSheetId="0">'Speakers&amp;ParticipantsA'!#REF!</definedName>
    <definedName name="pSwedenN" localSheetId="3">'Speakers&amp;ParticipantsB'!#REF!</definedName>
    <definedName name="pSwedenN" localSheetId="6">'Speakers&amp;ParticipantsC'!#REF!</definedName>
    <definedName name="pSwedenS" localSheetId="1">ByCountryA!#REF!</definedName>
    <definedName name="pSwedenS" localSheetId="4">BycountryB!#REF!</definedName>
    <definedName name="pSwedenS" localSheetId="7">BycountryC!#REF!</definedName>
    <definedName name="pSwedenS" localSheetId="0">'Speakers&amp;ParticipantsA'!#REF!</definedName>
    <definedName name="pSwedenS" localSheetId="3">'Speakers&amp;ParticipantsB'!#REF!</definedName>
    <definedName name="pSwedenS" localSheetId="6">'Speakers&amp;ParticipantsC'!#REF!</definedName>
    <definedName name="pSwitzerlandN" localSheetId="1">ByCountryA!#REF!</definedName>
    <definedName name="pSwitzerlandN" localSheetId="4">BycountryB!#REF!</definedName>
    <definedName name="pSwitzerlandN" localSheetId="7">BycountryC!#REF!</definedName>
    <definedName name="pSwitzerlandN" localSheetId="0">'Speakers&amp;ParticipantsA'!#REF!</definedName>
    <definedName name="pSwitzerlandN" localSheetId="3">'Speakers&amp;ParticipantsB'!#REF!</definedName>
    <definedName name="pSwitzerlandN" localSheetId="6">'Speakers&amp;ParticipantsC'!#REF!</definedName>
    <definedName name="pSwitzerlandS" localSheetId="1">ByCountryA!#REF!</definedName>
    <definedName name="pSwitzerlandS" localSheetId="4">BycountryB!#REF!</definedName>
    <definedName name="pSwitzerlandS" localSheetId="7">BycountryC!#REF!</definedName>
    <definedName name="pSwitzerlandS" localSheetId="0">'Speakers&amp;ParticipantsA'!#REF!</definedName>
    <definedName name="pSwitzerlandS" localSheetId="3">'Speakers&amp;ParticipantsB'!#REF!</definedName>
    <definedName name="pSwitzerlandS" localSheetId="6">'Speakers&amp;ParticipantsC'!#REF!</definedName>
    <definedName name="pTajikistanN" localSheetId="1">ByCountryA!#REF!</definedName>
    <definedName name="pTajikistanN" localSheetId="4">BycountryB!#REF!</definedName>
    <definedName name="pTajikistanN" localSheetId="7">BycountryC!#REF!</definedName>
    <definedName name="pTajikistanN" localSheetId="0">'Speakers&amp;ParticipantsA'!#REF!</definedName>
    <definedName name="pTajikistanN" localSheetId="3">'Speakers&amp;ParticipantsB'!#REF!</definedName>
    <definedName name="pTajikistanN" localSheetId="6">'Speakers&amp;ParticipantsC'!#REF!</definedName>
    <definedName name="pTajikistanS" localSheetId="1">ByCountryA!#REF!</definedName>
    <definedName name="pTajikistanS" localSheetId="4">BycountryB!#REF!</definedName>
    <definedName name="pTajikistanS" localSheetId="7">BycountryC!#REF!</definedName>
    <definedName name="pTajikistanS" localSheetId="0">'Speakers&amp;ParticipantsA'!#REF!</definedName>
    <definedName name="pTajikistanS" localSheetId="3">'Speakers&amp;ParticipantsB'!#REF!</definedName>
    <definedName name="pTajikistanS" localSheetId="6">'Speakers&amp;ParticipantsC'!#REF!</definedName>
    <definedName name="pTunisiaN" localSheetId="1">ByCountryA!#REF!</definedName>
    <definedName name="pTunisiaN" localSheetId="4">BycountryB!#REF!</definedName>
    <definedName name="pTunisiaN" localSheetId="7">BycountryC!#REF!</definedName>
    <definedName name="pTunisiaN" localSheetId="0">'Speakers&amp;ParticipantsA'!#REF!</definedName>
    <definedName name="pTunisiaN" localSheetId="3">'Speakers&amp;ParticipantsB'!#REF!</definedName>
    <definedName name="pTunisiaN" localSheetId="6">'Speakers&amp;ParticipantsC'!#REF!</definedName>
    <definedName name="pTunisiaS" localSheetId="1">ByCountryA!#REF!</definedName>
    <definedName name="pTunisiaS" localSheetId="4">BycountryB!#REF!</definedName>
    <definedName name="pTunisiaS" localSheetId="7">BycountryC!#REF!</definedName>
    <definedName name="pTunisiaS" localSheetId="0">'Speakers&amp;ParticipantsA'!#REF!</definedName>
    <definedName name="pTunisiaS" localSheetId="3">'Speakers&amp;ParticipantsB'!#REF!</definedName>
    <definedName name="pTunisiaS" localSheetId="6">'Speakers&amp;ParticipantsC'!#REF!</definedName>
    <definedName name="pTurkeyN" localSheetId="1">ByCountryA!#REF!</definedName>
    <definedName name="pTurkeyN" localSheetId="4">BycountryB!#REF!</definedName>
    <definedName name="pTurkeyN" localSheetId="7">BycountryC!#REF!</definedName>
    <definedName name="pTurkeyN" localSheetId="0">'Speakers&amp;ParticipantsA'!#REF!</definedName>
    <definedName name="pTurkeyN" localSheetId="3">'Speakers&amp;ParticipantsB'!#REF!</definedName>
    <definedName name="pTurkeyN" localSheetId="6">'Speakers&amp;ParticipantsC'!#REF!</definedName>
    <definedName name="pTurkeyS" localSheetId="1">ByCountryA!#REF!</definedName>
    <definedName name="pTurkeyS" localSheetId="4">BycountryB!#REF!</definedName>
    <definedName name="pTurkeyS" localSheetId="7">BycountryC!#REF!</definedName>
    <definedName name="pTurkeyS" localSheetId="0">'Speakers&amp;ParticipantsA'!#REF!</definedName>
    <definedName name="pTurkeyS" localSheetId="3">'Speakers&amp;ParticipantsB'!#REF!</definedName>
    <definedName name="pTurkeyS" localSheetId="6">'Speakers&amp;ParticipantsC'!#REF!</definedName>
    <definedName name="pTurkmenistanN" localSheetId="1">ByCountryA!#REF!</definedName>
    <definedName name="pTurkmenistanN" localSheetId="4">BycountryB!#REF!</definedName>
    <definedName name="pTurkmenistanN" localSheetId="7">BycountryC!#REF!</definedName>
    <definedName name="pTurkmenistanN" localSheetId="0">'Speakers&amp;ParticipantsA'!#REF!</definedName>
    <definedName name="pTurkmenistanN" localSheetId="3">'Speakers&amp;ParticipantsB'!#REF!</definedName>
    <definedName name="pTurkmenistanN" localSheetId="6">'Speakers&amp;ParticipantsC'!#REF!</definedName>
    <definedName name="pTurkmenistanS" localSheetId="1">ByCountryA!#REF!</definedName>
    <definedName name="pTurkmenistanS" localSheetId="4">BycountryB!#REF!</definedName>
    <definedName name="pTurkmenistanS" localSheetId="7">BycountryC!#REF!</definedName>
    <definedName name="pTurkmenistanS" localSheetId="0">'Speakers&amp;ParticipantsA'!#REF!</definedName>
    <definedName name="pTurkmenistanS" localSheetId="3">'Speakers&amp;ParticipantsB'!#REF!</definedName>
    <definedName name="pTurkmenistanS" localSheetId="6">'Speakers&amp;ParticipantsC'!#REF!</definedName>
    <definedName name="pUAEN" localSheetId="1">ByCountryA!#REF!</definedName>
    <definedName name="pUAEN" localSheetId="4">BycountryB!#REF!</definedName>
    <definedName name="pUAEN" localSheetId="7">BycountryC!#REF!</definedName>
    <definedName name="pUAEN" localSheetId="0">'Speakers&amp;ParticipantsA'!#REF!</definedName>
    <definedName name="pUAEN" localSheetId="3">'Speakers&amp;ParticipantsB'!#REF!</definedName>
    <definedName name="pUAEN" localSheetId="6">'Speakers&amp;ParticipantsC'!#REF!</definedName>
    <definedName name="pUAES" localSheetId="1">ByCountryA!#REF!</definedName>
    <definedName name="pUAES" localSheetId="4">BycountryB!#REF!</definedName>
    <definedName name="pUAES" localSheetId="7">BycountryC!#REF!</definedName>
    <definedName name="pUAES" localSheetId="0">'Speakers&amp;ParticipantsA'!#REF!</definedName>
    <definedName name="pUAES" localSheetId="3">'Speakers&amp;ParticipantsB'!#REF!</definedName>
    <definedName name="pUAES" localSheetId="6">'Speakers&amp;ParticipantsC'!#REF!</definedName>
    <definedName name="pUKN" localSheetId="1">ByCountryA!#REF!</definedName>
    <definedName name="pUKN" localSheetId="4">BycountryB!#REF!</definedName>
    <definedName name="pUKN" localSheetId="7">BycountryC!#REF!</definedName>
    <definedName name="pUKN" localSheetId="0">'Speakers&amp;ParticipantsA'!#REF!</definedName>
    <definedName name="pUKN" localSheetId="3">'Speakers&amp;ParticipantsB'!#REF!</definedName>
    <definedName name="pUKN" localSheetId="6">'Speakers&amp;ParticipantsC'!#REF!</definedName>
    <definedName name="pUkraineN" localSheetId="1">ByCountryA!#REF!</definedName>
    <definedName name="pUkraineN" localSheetId="4">BycountryB!#REF!</definedName>
    <definedName name="pUkraineN" localSheetId="7">BycountryC!#REF!</definedName>
    <definedName name="pUkraineN" localSheetId="0">'Speakers&amp;ParticipantsA'!#REF!</definedName>
    <definedName name="pUkraineN" localSheetId="3">'Speakers&amp;ParticipantsB'!#REF!</definedName>
    <definedName name="pUkraineN" localSheetId="6">'Speakers&amp;ParticipantsC'!#REF!</definedName>
    <definedName name="pUkraineS" localSheetId="1">ByCountryA!#REF!</definedName>
    <definedName name="pUkraineS" localSheetId="4">BycountryB!#REF!</definedName>
    <definedName name="pUkraineS" localSheetId="7">BycountryC!#REF!</definedName>
    <definedName name="pUkraineS" localSheetId="0">'Speakers&amp;ParticipantsA'!#REF!</definedName>
    <definedName name="pUkraineS" localSheetId="3">'Speakers&amp;ParticipantsB'!#REF!</definedName>
    <definedName name="pUkraineS" localSheetId="6">'Speakers&amp;ParticipantsC'!#REF!</definedName>
    <definedName name="pUKS" localSheetId="1">ByCountryA!#REF!</definedName>
    <definedName name="pUKS" localSheetId="4">BycountryB!#REF!</definedName>
    <definedName name="pUKS" localSheetId="7">BycountryC!#REF!</definedName>
    <definedName name="pUKS" localSheetId="0">'Speakers&amp;ParticipantsA'!#REF!</definedName>
    <definedName name="pUKS" localSheetId="3">'Speakers&amp;ParticipantsB'!#REF!</definedName>
    <definedName name="pUKS" localSheetId="6">'Speakers&amp;ParticipantsC'!#REF!</definedName>
    <definedName name="pUSN" localSheetId="1">ByCountryA!#REF!</definedName>
    <definedName name="pUSN" localSheetId="4">BycountryB!#REF!</definedName>
    <definedName name="pUSN" localSheetId="7">BycountryC!#REF!</definedName>
    <definedName name="pUSN" localSheetId="0">'Speakers&amp;ParticipantsA'!#REF!</definedName>
    <definedName name="pUSN" localSheetId="3">'Speakers&amp;ParticipantsB'!#REF!</definedName>
    <definedName name="pUSN" localSheetId="6">'Speakers&amp;ParticipantsC'!#REF!</definedName>
    <definedName name="pUSS" localSheetId="1">ByCountryA!#REF!</definedName>
    <definedName name="pUSS" localSheetId="4">BycountryB!#REF!</definedName>
    <definedName name="pUSS" localSheetId="7">BycountryC!#REF!</definedName>
    <definedName name="pUSS" localSheetId="0">'Speakers&amp;ParticipantsA'!#REF!</definedName>
    <definedName name="pUSS" localSheetId="3">'Speakers&amp;ParticipantsB'!#REF!</definedName>
    <definedName name="pUSS" localSheetId="6">'Speakers&amp;ParticipantsC'!#REF!</definedName>
    <definedName name="pUzbekistanN" localSheetId="1">ByCountryA!#REF!</definedName>
    <definedName name="pUzbekistanN" localSheetId="4">BycountryB!#REF!</definedName>
    <definedName name="pUzbekistanN" localSheetId="7">BycountryC!#REF!</definedName>
    <definedName name="pUzbekistanN" localSheetId="0">'Speakers&amp;ParticipantsA'!#REF!</definedName>
    <definedName name="pUzbekistanN" localSheetId="3">'Speakers&amp;ParticipantsB'!#REF!</definedName>
    <definedName name="pUzbekistanN" localSheetId="6">'Speakers&amp;ParticipantsC'!#REF!</definedName>
    <definedName name="pUzbekistanS" localSheetId="1">ByCountryA!#REF!</definedName>
    <definedName name="pUzbekistanS" localSheetId="4">BycountryB!#REF!</definedName>
    <definedName name="pUzbekistanS" localSheetId="7">BycountryC!#REF!</definedName>
    <definedName name="pUzbekistanS" localSheetId="0">'Speakers&amp;ParticipantsA'!#REF!</definedName>
    <definedName name="pUzbekistanS" localSheetId="3">'Speakers&amp;ParticipantsB'!#REF!</definedName>
    <definedName name="pUzbekistanS" localSheetId="6">'Speakers&amp;ParticipantsC'!#REF!</definedName>
    <definedName name="spsReference">'Speakers&amp;ParticipantsA'!$B$2</definedName>
    <definedName name="startDate">'Speakers&amp;ParticipantsA'!$F$2</definedName>
    <definedName name="workingDays">'Speakers&amp;ParticipantsA'!$H$2</definedName>
  </definedNames>
  <calcPr calcId="162913"/>
</workbook>
</file>

<file path=xl/calcChain.xml><?xml version="1.0" encoding="utf-8"?>
<calcChain xmlns="http://schemas.openxmlformats.org/spreadsheetml/2006/main">
  <c r="E34" i="14" l="1"/>
  <c r="B34" i="12"/>
  <c r="C34" i="14" s="1"/>
  <c r="E6" i="13" l="1"/>
  <c r="F6" i="13"/>
  <c r="E14" i="14" l="1"/>
  <c r="B14" i="12" l="1"/>
  <c r="C14" i="14" s="1"/>
  <c r="A6" i="11" l="1"/>
  <c r="B6" i="11"/>
  <c r="C6" i="11"/>
  <c r="D6" i="11"/>
  <c r="G6" i="11"/>
  <c r="A7" i="11"/>
  <c r="B7" i="11"/>
  <c r="C7" i="11"/>
  <c r="D7" i="11"/>
  <c r="G7" i="11"/>
  <c r="A8" i="11"/>
  <c r="B8" i="11"/>
  <c r="C8" i="11"/>
  <c r="D8" i="11"/>
  <c r="G8" i="11"/>
  <c r="G6" i="16" l="1"/>
  <c r="E7" i="13"/>
  <c r="F7" i="13"/>
  <c r="G7" i="16" s="1"/>
  <c r="E8" i="13"/>
  <c r="E8" i="16" s="1"/>
  <c r="F8" i="13"/>
  <c r="G8" i="16" s="1"/>
  <c r="E9" i="13"/>
  <c r="E9" i="16" s="1"/>
  <c r="F9" i="13"/>
  <c r="G9" i="16" s="1"/>
  <c r="H7" i="16"/>
  <c r="N8" i="16"/>
  <c r="A6" i="13"/>
  <c r="A6" i="16" s="1"/>
  <c r="B6" i="13"/>
  <c r="B6" i="16" s="1"/>
  <c r="C6" i="13"/>
  <c r="C6" i="16" s="1"/>
  <c r="D6" i="13"/>
  <c r="D6" i="16" s="1"/>
  <c r="G6" i="13"/>
  <c r="H6" i="13"/>
  <c r="I6" i="13"/>
  <c r="H6" i="16" s="1"/>
  <c r="J6" i="13"/>
  <c r="K6" i="13" s="1"/>
  <c r="L6" i="13"/>
  <c r="N6" i="16" s="1"/>
  <c r="M6" i="13"/>
  <c r="P6" i="16" s="1"/>
  <c r="A7" i="13"/>
  <c r="A7" i="16" s="1"/>
  <c r="B7" i="13"/>
  <c r="B7" i="16" s="1"/>
  <c r="C7" i="13"/>
  <c r="C7" i="16" s="1"/>
  <c r="D7" i="13"/>
  <c r="D7" i="16" s="1"/>
  <c r="G7" i="13"/>
  <c r="H7" i="13"/>
  <c r="I7" i="13"/>
  <c r="J7" i="13"/>
  <c r="I7" i="16" s="1"/>
  <c r="K7" i="13"/>
  <c r="L7" i="13"/>
  <c r="N7" i="16" s="1"/>
  <c r="M7" i="13"/>
  <c r="P7" i="16" s="1"/>
  <c r="A8" i="13"/>
  <c r="A8" i="16" s="1"/>
  <c r="B8" i="13"/>
  <c r="B8" i="16" s="1"/>
  <c r="C8" i="13"/>
  <c r="C8" i="16" s="1"/>
  <c r="D8" i="13"/>
  <c r="D8" i="16" s="1"/>
  <c r="G8" i="13"/>
  <c r="H8" i="13"/>
  <c r="I8" i="13"/>
  <c r="H8" i="16" s="1"/>
  <c r="J8" i="13"/>
  <c r="I8" i="16" s="1"/>
  <c r="L8" i="13"/>
  <c r="M8" i="13"/>
  <c r="P8" i="16" s="1"/>
  <c r="G9" i="13"/>
  <c r="H9" i="13"/>
  <c r="I9" i="13"/>
  <c r="H9" i="16" s="1"/>
  <c r="J9" i="13"/>
  <c r="K9" i="13" s="1"/>
  <c r="L9" i="13"/>
  <c r="N9" i="16" s="1"/>
  <c r="M9" i="13"/>
  <c r="P9" i="16" s="1"/>
  <c r="G10" i="13"/>
  <c r="H10" i="13"/>
  <c r="I10" i="13"/>
  <c r="H10" i="16" s="1"/>
  <c r="J10" i="13"/>
  <c r="I10" i="16" s="1"/>
  <c r="L10" i="13"/>
  <c r="N10" i="16" s="1"/>
  <c r="M10" i="13"/>
  <c r="P10" i="16" s="1"/>
  <c r="K34" i="14"/>
  <c r="E7" i="16" l="1"/>
  <c r="K8" i="13"/>
  <c r="K10" i="13"/>
  <c r="I6" i="16"/>
  <c r="I9" i="16"/>
  <c r="E6" i="16"/>
  <c r="E26" i="14" l="1"/>
  <c r="K15" i="14" l="1"/>
  <c r="E24" i="14"/>
  <c r="K13" i="12"/>
  <c r="I11" i="13"/>
  <c r="H11" i="16" s="1"/>
  <c r="J11" i="13"/>
  <c r="I11" i="16" s="1"/>
  <c r="L11" i="13"/>
  <c r="N11" i="16" s="1"/>
  <c r="I12" i="13"/>
  <c r="H12" i="16" s="1"/>
  <c r="J12" i="13"/>
  <c r="I12" i="16" s="1"/>
  <c r="R12" i="16" s="1"/>
  <c r="L12" i="13"/>
  <c r="N12" i="16" s="1"/>
  <c r="I13" i="13"/>
  <c r="J13" i="13"/>
  <c r="L13" i="13"/>
  <c r="I14" i="13"/>
  <c r="K14" i="13" s="1"/>
  <c r="J14" i="13"/>
  <c r="L14" i="13"/>
  <c r="H11" i="13"/>
  <c r="H12" i="13"/>
  <c r="H13" i="13"/>
  <c r="H14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A63" i="13"/>
  <c r="A9" i="11"/>
  <c r="A9" i="13" s="1"/>
  <c r="A9" i="16" s="1"/>
  <c r="B9" i="11"/>
  <c r="B9" i="13" s="1"/>
  <c r="B9" i="16" s="1"/>
  <c r="C9" i="11"/>
  <c r="C9" i="13" s="1"/>
  <c r="C9" i="16" s="1"/>
  <c r="D9" i="11"/>
  <c r="D9" i="13" s="1"/>
  <c r="D9" i="16" s="1"/>
  <c r="G9" i="11"/>
  <c r="A10" i="11"/>
  <c r="A10" i="13" s="1"/>
  <c r="A10" i="16" s="1"/>
  <c r="B10" i="11"/>
  <c r="B10" i="13" s="1"/>
  <c r="B10" i="16" s="1"/>
  <c r="C10" i="11"/>
  <c r="C10" i="13" s="1"/>
  <c r="C10" i="16" s="1"/>
  <c r="D10" i="11"/>
  <c r="D10" i="13" s="1"/>
  <c r="D10" i="16" s="1"/>
  <c r="F10" i="13"/>
  <c r="G10" i="16" s="1"/>
  <c r="G10" i="11"/>
  <c r="A11" i="11"/>
  <c r="A11" i="13" s="1"/>
  <c r="A11" i="16" s="1"/>
  <c r="B11" i="11"/>
  <c r="B11" i="13" s="1"/>
  <c r="B11" i="16" s="1"/>
  <c r="C11" i="11"/>
  <c r="C11" i="13" s="1"/>
  <c r="C11" i="16" s="1"/>
  <c r="D11" i="11"/>
  <c r="D11" i="13" s="1"/>
  <c r="D11" i="16" s="1"/>
  <c r="E11" i="13"/>
  <c r="E11" i="16" s="1"/>
  <c r="Q11" i="16" s="1"/>
  <c r="S11" i="16" s="1"/>
  <c r="F11" i="13"/>
  <c r="G11" i="16" s="1"/>
  <c r="G11" i="11"/>
  <c r="A12" i="11"/>
  <c r="A12" i="13" s="1"/>
  <c r="A12" i="16" s="1"/>
  <c r="B12" i="11"/>
  <c r="B12" i="13" s="1"/>
  <c r="B12" i="16" s="1"/>
  <c r="C12" i="11"/>
  <c r="C12" i="13" s="1"/>
  <c r="C12" i="16" s="1"/>
  <c r="D12" i="11"/>
  <c r="D12" i="13" s="1"/>
  <c r="D12" i="16" s="1"/>
  <c r="E12" i="13"/>
  <c r="E12" i="16" s="1"/>
  <c r="F12" i="13"/>
  <c r="G12" i="16" s="1"/>
  <c r="Q12" i="16" s="1"/>
  <c r="X12" i="16" s="1"/>
  <c r="G12" i="11"/>
  <c r="L16" i="13"/>
  <c r="N16" i="16" s="1"/>
  <c r="L17" i="13"/>
  <c r="L18" i="13"/>
  <c r="N18" i="16"/>
  <c r="L19" i="13"/>
  <c r="N19" i="16" s="1"/>
  <c r="L20" i="13"/>
  <c r="N20" i="16"/>
  <c r="L21" i="13"/>
  <c r="L22" i="13"/>
  <c r="N22" i="16"/>
  <c r="L23" i="13"/>
  <c r="L24" i="13"/>
  <c r="N24" i="16"/>
  <c r="L25" i="13"/>
  <c r="L26" i="13"/>
  <c r="N26" i="16"/>
  <c r="L27" i="13"/>
  <c r="L28" i="13"/>
  <c r="N28" i="16"/>
  <c r="L29" i="13"/>
  <c r="L30" i="13"/>
  <c r="N30" i="16" s="1"/>
  <c r="L31" i="13"/>
  <c r="L32" i="13"/>
  <c r="N32" i="16" s="1"/>
  <c r="L33" i="13"/>
  <c r="L34" i="13"/>
  <c r="N34" i="16"/>
  <c r="L35" i="13"/>
  <c r="L36" i="13"/>
  <c r="N36" i="16"/>
  <c r="L37" i="13"/>
  <c r="L38" i="13"/>
  <c r="N38" i="16"/>
  <c r="L39" i="13"/>
  <c r="L40" i="13"/>
  <c r="N40" i="16"/>
  <c r="L41" i="13"/>
  <c r="L42" i="13"/>
  <c r="N42" i="16"/>
  <c r="L43" i="13"/>
  <c r="L44" i="13"/>
  <c r="N44" i="16" s="1"/>
  <c r="L45" i="13"/>
  <c r="L46" i="13"/>
  <c r="N46" i="16" s="1"/>
  <c r="L47" i="13"/>
  <c r="L48" i="13"/>
  <c r="N48" i="16" s="1"/>
  <c r="L49" i="13"/>
  <c r="L50" i="13"/>
  <c r="N50" i="16"/>
  <c r="L51" i="13"/>
  <c r="L52" i="13"/>
  <c r="N52" i="16"/>
  <c r="L53" i="13"/>
  <c r="L54" i="13"/>
  <c r="N54" i="16"/>
  <c r="L55" i="13"/>
  <c r="L56" i="13"/>
  <c r="N56" i="16"/>
  <c r="L57" i="13"/>
  <c r="L58" i="13"/>
  <c r="N58" i="16"/>
  <c r="L59" i="13"/>
  <c r="L60" i="13"/>
  <c r="N60" i="16" s="1"/>
  <c r="L61" i="13"/>
  <c r="L62" i="13"/>
  <c r="N62" i="16" s="1"/>
  <c r="L63" i="13"/>
  <c r="L64" i="13"/>
  <c r="N64" i="16" s="1"/>
  <c r="L65" i="13"/>
  <c r="L66" i="13"/>
  <c r="N66" i="16"/>
  <c r="L67" i="13"/>
  <c r="N67" i="16" s="1"/>
  <c r="L68" i="13"/>
  <c r="N68" i="16"/>
  <c r="L69" i="13"/>
  <c r="L70" i="13"/>
  <c r="N70" i="16" s="1"/>
  <c r="L71" i="13"/>
  <c r="L72" i="13"/>
  <c r="N72" i="16"/>
  <c r="L73" i="13"/>
  <c r="L74" i="13"/>
  <c r="N74" i="16"/>
  <c r="L75" i="13"/>
  <c r="L76" i="13"/>
  <c r="N76" i="16"/>
  <c r="L77" i="13"/>
  <c r="L78" i="13"/>
  <c r="N78" i="16" s="1"/>
  <c r="L79" i="13"/>
  <c r="L80" i="13"/>
  <c r="N80" i="16" s="1"/>
  <c r="L81" i="13"/>
  <c r="L82" i="13"/>
  <c r="N82" i="16"/>
  <c r="L83" i="13"/>
  <c r="L84" i="13"/>
  <c r="N84" i="16"/>
  <c r="L85" i="13"/>
  <c r="L86" i="13"/>
  <c r="N86" i="16"/>
  <c r="L87" i="13"/>
  <c r="L88" i="13"/>
  <c r="N88" i="16"/>
  <c r="L89" i="13"/>
  <c r="L90" i="13"/>
  <c r="N90" i="16"/>
  <c r="L91" i="13"/>
  <c r="L92" i="13"/>
  <c r="N92" i="16"/>
  <c r="L93" i="13"/>
  <c r="L94" i="13"/>
  <c r="N94" i="16" s="1"/>
  <c r="L95" i="13"/>
  <c r="L96" i="13"/>
  <c r="N96" i="16" s="1"/>
  <c r="L97" i="13"/>
  <c r="L98" i="13"/>
  <c r="N98" i="16"/>
  <c r="L99" i="13"/>
  <c r="L100" i="13"/>
  <c r="N100" i="16"/>
  <c r="L101" i="13"/>
  <c r="L102" i="13"/>
  <c r="N102" i="16" s="1"/>
  <c r="L103" i="13"/>
  <c r="L104" i="13"/>
  <c r="N104" i="16"/>
  <c r="L105" i="13"/>
  <c r="L106" i="13"/>
  <c r="N106" i="16"/>
  <c r="L107" i="13"/>
  <c r="L108" i="13"/>
  <c r="N108" i="16"/>
  <c r="L109" i="13"/>
  <c r="L110" i="13"/>
  <c r="N110" i="16" s="1"/>
  <c r="L111" i="13"/>
  <c r="L112" i="13"/>
  <c r="N112" i="16"/>
  <c r="L113" i="13"/>
  <c r="L114" i="13"/>
  <c r="N114" i="16"/>
  <c r="L115" i="13"/>
  <c r="L116" i="13"/>
  <c r="N116" i="16"/>
  <c r="L117" i="13"/>
  <c r="L118" i="13"/>
  <c r="N118" i="16"/>
  <c r="L119" i="13"/>
  <c r="L120" i="13"/>
  <c r="N120" i="16"/>
  <c r="L121" i="13"/>
  <c r="L122" i="13"/>
  <c r="N122" i="16" s="1"/>
  <c r="L123" i="13"/>
  <c r="L124" i="13"/>
  <c r="N124" i="16" s="1"/>
  <c r="L125" i="13"/>
  <c r="L126" i="13"/>
  <c r="N126" i="16" s="1"/>
  <c r="L127" i="13"/>
  <c r="L128" i="13"/>
  <c r="N128" i="16"/>
  <c r="L129" i="13"/>
  <c r="L130" i="13"/>
  <c r="N130" i="16"/>
  <c r="L131" i="13"/>
  <c r="L132" i="13"/>
  <c r="N132" i="16"/>
  <c r="L133" i="13"/>
  <c r="L134" i="13"/>
  <c r="N134" i="16" s="1"/>
  <c r="L135" i="13"/>
  <c r="L136" i="13"/>
  <c r="N136" i="16"/>
  <c r="L137" i="13"/>
  <c r="L138" i="13"/>
  <c r="N138" i="16"/>
  <c r="L139" i="13"/>
  <c r="L140" i="13"/>
  <c r="N140" i="16"/>
  <c r="L141" i="13"/>
  <c r="L142" i="13"/>
  <c r="N142" i="16" s="1"/>
  <c r="L143" i="13"/>
  <c r="L144" i="13"/>
  <c r="N144" i="16"/>
  <c r="L145" i="13"/>
  <c r="L146" i="13"/>
  <c r="N146" i="16"/>
  <c r="L147" i="13"/>
  <c r="L148" i="13"/>
  <c r="N148" i="16" s="1"/>
  <c r="L149" i="13"/>
  <c r="L150" i="13"/>
  <c r="N150" i="16"/>
  <c r="J16" i="13"/>
  <c r="I16" i="16"/>
  <c r="J17" i="13"/>
  <c r="K17" i="13" s="1"/>
  <c r="J18" i="13"/>
  <c r="I18" i="16" s="1"/>
  <c r="J19" i="13"/>
  <c r="J20" i="13"/>
  <c r="I20" i="16"/>
  <c r="J21" i="13"/>
  <c r="J22" i="13"/>
  <c r="I22" i="16"/>
  <c r="J23" i="13"/>
  <c r="J24" i="13"/>
  <c r="I24" i="16"/>
  <c r="J25" i="13"/>
  <c r="J26" i="13"/>
  <c r="I26" i="16" s="1"/>
  <c r="R26" i="16" s="1"/>
  <c r="J27" i="13"/>
  <c r="J28" i="13"/>
  <c r="J29" i="13"/>
  <c r="J30" i="13"/>
  <c r="I30" i="16" s="1"/>
  <c r="J31" i="13"/>
  <c r="J32" i="13"/>
  <c r="I32" i="16"/>
  <c r="J33" i="13"/>
  <c r="K33" i="13" s="1"/>
  <c r="J34" i="13"/>
  <c r="I34" i="16" s="1"/>
  <c r="R34" i="16" s="1"/>
  <c r="J35" i="13"/>
  <c r="J36" i="13"/>
  <c r="I36" i="16"/>
  <c r="J37" i="13"/>
  <c r="J38" i="13"/>
  <c r="I38" i="16"/>
  <c r="J39" i="13"/>
  <c r="J40" i="13"/>
  <c r="I40" i="16"/>
  <c r="J41" i="13"/>
  <c r="J42" i="13"/>
  <c r="I42" i="16" s="1"/>
  <c r="J43" i="13"/>
  <c r="J44" i="13"/>
  <c r="J45" i="13"/>
  <c r="J46" i="13"/>
  <c r="I46" i="16" s="1"/>
  <c r="R46" i="16" s="1"/>
  <c r="J47" i="13"/>
  <c r="J48" i="13"/>
  <c r="I48" i="16"/>
  <c r="J49" i="13"/>
  <c r="K49" i="13" s="1"/>
  <c r="J50" i="13"/>
  <c r="I50" i="16"/>
  <c r="J51" i="13"/>
  <c r="J52" i="13"/>
  <c r="I52" i="16"/>
  <c r="J53" i="13"/>
  <c r="J54" i="13"/>
  <c r="I54" i="16"/>
  <c r="J55" i="13"/>
  <c r="J56" i="13"/>
  <c r="I56" i="16"/>
  <c r="J57" i="13"/>
  <c r="J58" i="13"/>
  <c r="I58" i="16" s="1"/>
  <c r="R58" i="16" s="1"/>
  <c r="J59" i="13"/>
  <c r="J60" i="13"/>
  <c r="J61" i="13"/>
  <c r="J62" i="13"/>
  <c r="I62" i="16" s="1"/>
  <c r="J63" i="13"/>
  <c r="J64" i="13"/>
  <c r="I64" i="16"/>
  <c r="J65" i="13"/>
  <c r="K65" i="13" s="1"/>
  <c r="J66" i="13"/>
  <c r="I66" i="16"/>
  <c r="J67" i="13"/>
  <c r="J68" i="13"/>
  <c r="I68" i="16"/>
  <c r="J69" i="13"/>
  <c r="J70" i="13"/>
  <c r="I70" i="16"/>
  <c r="R70" i="16" s="1"/>
  <c r="J71" i="13"/>
  <c r="J72" i="13"/>
  <c r="I72" i="16"/>
  <c r="J73" i="13"/>
  <c r="J74" i="13"/>
  <c r="I74" i="16" s="1"/>
  <c r="J75" i="13"/>
  <c r="J76" i="13"/>
  <c r="J77" i="13"/>
  <c r="J78" i="13"/>
  <c r="I78" i="16" s="1"/>
  <c r="J79" i="13"/>
  <c r="J80" i="13"/>
  <c r="I80" i="16"/>
  <c r="J81" i="13"/>
  <c r="K81" i="13" s="1"/>
  <c r="J82" i="13"/>
  <c r="I82" i="16"/>
  <c r="J83" i="13"/>
  <c r="J84" i="13"/>
  <c r="I84" i="16"/>
  <c r="J85" i="13"/>
  <c r="J86" i="13"/>
  <c r="I86" i="16"/>
  <c r="J87" i="13"/>
  <c r="J88" i="13"/>
  <c r="I88" i="16"/>
  <c r="J89" i="13"/>
  <c r="J90" i="13"/>
  <c r="I90" i="16" s="1"/>
  <c r="J91" i="13"/>
  <c r="J92" i="13"/>
  <c r="J93" i="13"/>
  <c r="J94" i="13"/>
  <c r="I94" i="16" s="1"/>
  <c r="J95" i="13"/>
  <c r="J96" i="13"/>
  <c r="I96" i="16"/>
  <c r="J97" i="13"/>
  <c r="K97" i="13" s="1"/>
  <c r="J98" i="13"/>
  <c r="I98" i="16"/>
  <c r="J99" i="13"/>
  <c r="J100" i="13"/>
  <c r="I100" i="16"/>
  <c r="J101" i="13"/>
  <c r="J102" i="13"/>
  <c r="I102" i="16"/>
  <c r="J103" i="13"/>
  <c r="J104" i="13"/>
  <c r="I104" i="16"/>
  <c r="J105" i="13"/>
  <c r="J106" i="13"/>
  <c r="I106" i="16" s="1"/>
  <c r="R106" i="16" s="1"/>
  <c r="J107" i="13"/>
  <c r="J108" i="13"/>
  <c r="J109" i="13"/>
  <c r="J110" i="13"/>
  <c r="I110" i="16" s="1"/>
  <c r="J111" i="13"/>
  <c r="J112" i="13"/>
  <c r="I112" i="16"/>
  <c r="J113" i="13"/>
  <c r="K113" i="13" s="1"/>
  <c r="J114" i="13"/>
  <c r="I114" i="16"/>
  <c r="J115" i="13"/>
  <c r="J116" i="13"/>
  <c r="I116" i="16"/>
  <c r="J117" i="13"/>
  <c r="J118" i="13"/>
  <c r="I118" i="16"/>
  <c r="R118" i="16" s="1"/>
  <c r="J119" i="13"/>
  <c r="J120" i="13"/>
  <c r="I120" i="16"/>
  <c r="J121" i="13"/>
  <c r="J122" i="13"/>
  <c r="I122" i="16" s="1"/>
  <c r="J123" i="13"/>
  <c r="J124" i="13"/>
  <c r="J125" i="13"/>
  <c r="J126" i="13"/>
  <c r="I126" i="16" s="1"/>
  <c r="R126" i="16" s="1"/>
  <c r="J127" i="13"/>
  <c r="J128" i="13"/>
  <c r="I128" i="16"/>
  <c r="J129" i="13"/>
  <c r="J130" i="13"/>
  <c r="I130" i="16"/>
  <c r="J131" i="13"/>
  <c r="J132" i="13"/>
  <c r="I132" i="16"/>
  <c r="J133" i="13"/>
  <c r="J134" i="13"/>
  <c r="I134" i="16"/>
  <c r="J135" i="13"/>
  <c r="J136" i="13"/>
  <c r="I136" i="16"/>
  <c r="J137" i="13"/>
  <c r="J138" i="13"/>
  <c r="I138" i="16" s="1"/>
  <c r="J139" i="13"/>
  <c r="J140" i="13"/>
  <c r="J141" i="13"/>
  <c r="J142" i="13"/>
  <c r="I142" i="16" s="1"/>
  <c r="J143" i="13"/>
  <c r="J144" i="13"/>
  <c r="I144" i="16"/>
  <c r="J145" i="13"/>
  <c r="J146" i="13"/>
  <c r="I146" i="16"/>
  <c r="J147" i="13"/>
  <c r="J148" i="13"/>
  <c r="I148" i="16"/>
  <c r="J149" i="13"/>
  <c r="J150" i="13"/>
  <c r="I150" i="16"/>
  <c r="H16" i="13"/>
  <c r="I16" i="13"/>
  <c r="H17" i="13"/>
  <c r="I17" i="13"/>
  <c r="H18" i="13"/>
  <c r="I18" i="13"/>
  <c r="H19" i="13"/>
  <c r="I19" i="13"/>
  <c r="K19" i="13" s="1"/>
  <c r="H20" i="13"/>
  <c r="I20" i="13"/>
  <c r="H21" i="13"/>
  <c r="I21" i="13"/>
  <c r="H22" i="13"/>
  <c r="I22" i="13"/>
  <c r="H23" i="13"/>
  <c r="I23" i="13"/>
  <c r="H24" i="13"/>
  <c r="I24" i="13"/>
  <c r="H25" i="13"/>
  <c r="I25" i="13"/>
  <c r="H26" i="13"/>
  <c r="I26" i="13"/>
  <c r="H27" i="13"/>
  <c r="I27" i="13"/>
  <c r="K27" i="13" s="1"/>
  <c r="H28" i="13"/>
  <c r="I28" i="13"/>
  <c r="H29" i="13"/>
  <c r="I29" i="13"/>
  <c r="H30" i="13"/>
  <c r="I30" i="13"/>
  <c r="H31" i="13"/>
  <c r="I31" i="13"/>
  <c r="K31" i="13" s="1"/>
  <c r="H32" i="13"/>
  <c r="I32" i="13"/>
  <c r="H33" i="13"/>
  <c r="I33" i="13"/>
  <c r="H34" i="13"/>
  <c r="I34" i="13"/>
  <c r="H35" i="13"/>
  <c r="I35" i="13"/>
  <c r="K35" i="13" s="1"/>
  <c r="H36" i="13"/>
  <c r="I36" i="13"/>
  <c r="H37" i="13"/>
  <c r="I37" i="13"/>
  <c r="H38" i="13"/>
  <c r="I38" i="13"/>
  <c r="H39" i="13"/>
  <c r="I39" i="13"/>
  <c r="H40" i="13"/>
  <c r="I40" i="13"/>
  <c r="H41" i="13"/>
  <c r="I41" i="13"/>
  <c r="H42" i="13"/>
  <c r="I42" i="13"/>
  <c r="H43" i="13"/>
  <c r="I43" i="13"/>
  <c r="K43" i="13" s="1"/>
  <c r="H44" i="13"/>
  <c r="I44" i="13"/>
  <c r="H45" i="13"/>
  <c r="I45" i="13"/>
  <c r="H46" i="13"/>
  <c r="I46" i="13"/>
  <c r="H47" i="13"/>
  <c r="I47" i="13"/>
  <c r="H48" i="13"/>
  <c r="I48" i="13"/>
  <c r="H49" i="13"/>
  <c r="I49" i="13"/>
  <c r="H50" i="13"/>
  <c r="I50" i="13"/>
  <c r="H51" i="13"/>
  <c r="I51" i="13"/>
  <c r="K51" i="13" s="1"/>
  <c r="H52" i="13"/>
  <c r="I52" i="13"/>
  <c r="H53" i="13"/>
  <c r="I53" i="13"/>
  <c r="H54" i="13"/>
  <c r="I54" i="13"/>
  <c r="H55" i="13"/>
  <c r="I55" i="13"/>
  <c r="H56" i="13"/>
  <c r="I56" i="13"/>
  <c r="H57" i="13"/>
  <c r="I57" i="13"/>
  <c r="H58" i="13"/>
  <c r="I58" i="13"/>
  <c r="H59" i="13"/>
  <c r="I59" i="13"/>
  <c r="K59" i="13" s="1"/>
  <c r="H60" i="13"/>
  <c r="I60" i="13"/>
  <c r="H61" i="13"/>
  <c r="I61" i="13"/>
  <c r="H62" i="13"/>
  <c r="I62" i="13"/>
  <c r="H63" i="13"/>
  <c r="I63" i="13"/>
  <c r="K63" i="13" s="1"/>
  <c r="H64" i="13"/>
  <c r="I64" i="13"/>
  <c r="H65" i="13"/>
  <c r="I65" i="13"/>
  <c r="H66" i="13"/>
  <c r="I66" i="13"/>
  <c r="H67" i="13"/>
  <c r="I67" i="13"/>
  <c r="K67" i="13" s="1"/>
  <c r="H68" i="13"/>
  <c r="I68" i="13"/>
  <c r="H69" i="13"/>
  <c r="I69" i="13"/>
  <c r="H70" i="13"/>
  <c r="I70" i="13"/>
  <c r="H71" i="13"/>
  <c r="I71" i="13"/>
  <c r="H72" i="13"/>
  <c r="I72" i="13"/>
  <c r="H73" i="13"/>
  <c r="I73" i="13"/>
  <c r="H74" i="13"/>
  <c r="I74" i="13"/>
  <c r="H75" i="13"/>
  <c r="I75" i="13"/>
  <c r="K75" i="13" s="1"/>
  <c r="H76" i="13"/>
  <c r="I76" i="13"/>
  <c r="H77" i="13"/>
  <c r="I77" i="13"/>
  <c r="H78" i="13"/>
  <c r="I78" i="13"/>
  <c r="H79" i="13"/>
  <c r="I79" i="13"/>
  <c r="H80" i="13"/>
  <c r="I80" i="13"/>
  <c r="H81" i="13"/>
  <c r="I81" i="13"/>
  <c r="H82" i="13"/>
  <c r="I82" i="13"/>
  <c r="H83" i="13"/>
  <c r="I83" i="13"/>
  <c r="K83" i="13" s="1"/>
  <c r="H84" i="13"/>
  <c r="I84" i="13"/>
  <c r="H85" i="13"/>
  <c r="I85" i="13"/>
  <c r="H86" i="13"/>
  <c r="I86" i="13"/>
  <c r="H87" i="13"/>
  <c r="I87" i="13"/>
  <c r="H88" i="13"/>
  <c r="I88" i="13"/>
  <c r="H89" i="13"/>
  <c r="I89" i="13"/>
  <c r="H90" i="13"/>
  <c r="I90" i="13"/>
  <c r="H91" i="13"/>
  <c r="I91" i="13"/>
  <c r="K91" i="13" s="1"/>
  <c r="H92" i="13"/>
  <c r="I92" i="13"/>
  <c r="H93" i="13"/>
  <c r="I93" i="13"/>
  <c r="H94" i="13"/>
  <c r="I94" i="13"/>
  <c r="H95" i="13"/>
  <c r="I95" i="13"/>
  <c r="K95" i="13" s="1"/>
  <c r="H96" i="13"/>
  <c r="I96" i="13"/>
  <c r="H97" i="13"/>
  <c r="I97" i="13"/>
  <c r="H98" i="13"/>
  <c r="I98" i="13"/>
  <c r="H99" i="13"/>
  <c r="I99" i="13"/>
  <c r="K99" i="13" s="1"/>
  <c r="H100" i="13"/>
  <c r="I100" i="13"/>
  <c r="H101" i="13"/>
  <c r="I101" i="13"/>
  <c r="H102" i="13"/>
  <c r="I102" i="13"/>
  <c r="H103" i="13"/>
  <c r="I103" i="13"/>
  <c r="K103" i="13" s="1"/>
  <c r="H104" i="13"/>
  <c r="I104" i="13"/>
  <c r="H105" i="13"/>
  <c r="I105" i="13"/>
  <c r="H106" i="13"/>
  <c r="I106" i="13"/>
  <c r="H107" i="13"/>
  <c r="I107" i="13"/>
  <c r="K107" i="13" s="1"/>
  <c r="H108" i="13"/>
  <c r="I108" i="13"/>
  <c r="H109" i="13"/>
  <c r="I109" i="13"/>
  <c r="H110" i="13"/>
  <c r="I110" i="13"/>
  <c r="H111" i="13"/>
  <c r="I111" i="13"/>
  <c r="H112" i="13"/>
  <c r="I112" i="13"/>
  <c r="H113" i="13"/>
  <c r="I113" i="13"/>
  <c r="H114" i="13"/>
  <c r="I114" i="13"/>
  <c r="H115" i="13"/>
  <c r="I115" i="13"/>
  <c r="K115" i="13" s="1"/>
  <c r="H116" i="13"/>
  <c r="I116" i="13"/>
  <c r="H117" i="13"/>
  <c r="I117" i="13"/>
  <c r="H118" i="13"/>
  <c r="I118" i="13"/>
  <c r="H119" i="13"/>
  <c r="I119" i="13"/>
  <c r="H120" i="13"/>
  <c r="I120" i="13"/>
  <c r="H121" i="13"/>
  <c r="I121" i="13"/>
  <c r="H122" i="13"/>
  <c r="I122" i="13"/>
  <c r="H123" i="13"/>
  <c r="I123" i="13"/>
  <c r="K123" i="13" s="1"/>
  <c r="H124" i="13"/>
  <c r="I124" i="13"/>
  <c r="H125" i="13"/>
  <c r="I125" i="13"/>
  <c r="H126" i="13"/>
  <c r="I126" i="13"/>
  <c r="H127" i="13"/>
  <c r="I127" i="13"/>
  <c r="K127" i="13" s="1"/>
  <c r="H128" i="13"/>
  <c r="I128" i="13"/>
  <c r="H129" i="13"/>
  <c r="I129" i="13"/>
  <c r="H130" i="13"/>
  <c r="I130" i="13"/>
  <c r="H131" i="13"/>
  <c r="I131" i="13"/>
  <c r="K131" i="13" s="1"/>
  <c r="H132" i="13"/>
  <c r="I132" i="13"/>
  <c r="H133" i="13"/>
  <c r="I133" i="13"/>
  <c r="H134" i="13"/>
  <c r="I134" i="13"/>
  <c r="H135" i="13"/>
  <c r="I135" i="13"/>
  <c r="K135" i="13" s="1"/>
  <c r="H136" i="13"/>
  <c r="I136" i="13"/>
  <c r="H137" i="13"/>
  <c r="I137" i="13"/>
  <c r="H138" i="13"/>
  <c r="I138" i="13"/>
  <c r="H139" i="13"/>
  <c r="I139" i="13"/>
  <c r="K139" i="13" s="1"/>
  <c r="H140" i="13"/>
  <c r="I140" i="13"/>
  <c r="H141" i="13"/>
  <c r="I141" i="13"/>
  <c r="H142" i="13"/>
  <c r="I142" i="13"/>
  <c r="H143" i="13"/>
  <c r="I143" i="13"/>
  <c r="K143" i="13" s="1"/>
  <c r="H144" i="13"/>
  <c r="I144" i="13"/>
  <c r="H145" i="13"/>
  <c r="I145" i="13"/>
  <c r="H146" i="13"/>
  <c r="I146" i="13"/>
  <c r="H147" i="13"/>
  <c r="I147" i="13"/>
  <c r="K147" i="13" s="1"/>
  <c r="H148" i="13"/>
  <c r="I148" i="13"/>
  <c r="H149" i="13"/>
  <c r="I149" i="13"/>
  <c r="H150" i="13"/>
  <c r="I150" i="13"/>
  <c r="L15" i="13"/>
  <c r="K16" i="13"/>
  <c r="K18" i="13"/>
  <c r="K20" i="13"/>
  <c r="K21" i="13"/>
  <c r="K22" i="13"/>
  <c r="K23" i="13"/>
  <c r="K24" i="13"/>
  <c r="K25" i="13"/>
  <c r="K26" i="13"/>
  <c r="K29" i="13"/>
  <c r="K30" i="13"/>
  <c r="K32" i="13"/>
  <c r="K34" i="13"/>
  <c r="K36" i="13"/>
  <c r="K37" i="13"/>
  <c r="K38" i="13"/>
  <c r="K39" i="13"/>
  <c r="K40" i="13"/>
  <c r="K41" i="13"/>
  <c r="K42" i="13"/>
  <c r="K45" i="13"/>
  <c r="K46" i="13"/>
  <c r="K47" i="13"/>
  <c r="K48" i="13"/>
  <c r="K50" i="13"/>
  <c r="K52" i="13"/>
  <c r="K53" i="13"/>
  <c r="K54" i="13"/>
  <c r="K55" i="13"/>
  <c r="K56" i="13"/>
  <c r="K57" i="13"/>
  <c r="K58" i="13"/>
  <c r="K61" i="13"/>
  <c r="K62" i="13"/>
  <c r="K64" i="13"/>
  <c r="K66" i="13"/>
  <c r="K68" i="13"/>
  <c r="K69" i="13"/>
  <c r="K70" i="13"/>
  <c r="K71" i="13"/>
  <c r="K72" i="13"/>
  <c r="K73" i="13"/>
  <c r="K74" i="13"/>
  <c r="K77" i="13"/>
  <c r="K78" i="13"/>
  <c r="K79" i="13"/>
  <c r="K80" i="13"/>
  <c r="K82" i="13"/>
  <c r="K84" i="13"/>
  <c r="K85" i="13"/>
  <c r="K86" i="13"/>
  <c r="K87" i="13"/>
  <c r="K88" i="13"/>
  <c r="K89" i="13"/>
  <c r="K90" i="13"/>
  <c r="K93" i="13"/>
  <c r="K94" i="13"/>
  <c r="K96" i="13"/>
  <c r="K98" i="13"/>
  <c r="K100" i="13"/>
  <c r="K101" i="13"/>
  <c r="K102" i="13"/>
  <c r="K104" i="13"/>
  <c r="K105" i="13"/>
  <c r="K106" i="13"/>
  <c r="K109" i="13"/>
  <c r="K110" i="13"/>
  <c r="K111" i="13"/>
  <c r="K112" i="13"/>
  <c r="K114" i="13"/>
  <c r="K116" i="13"/>
  <c r="K117" i="13"/>
  <c r="K118" i="13"/>
  <c r="K119" i="13"/>
  <c r="K120" i="13"/>
  <c r="K121" i="13"/>
  <c r="K122" i="13"/>
  <c r="K125" i="13"/>
  <c r="K126" i="13"/>
  <c r="K128" i="13"/>
  <c r="K129" i="13"/>
  <c r="K130" i="13"/>
  <c r="K132" i="13"/>
  <c r="K133" i="13"/>
  <c r="K134" i="13"/>
  <c r="K136" i="13"/>
  <c r="K137" i="13"/>
  <c r="K138" i="13"/>
  <c r="K141" i="13"/>
  <c r="K142" i="13"/>
  <c r="K144" i="13"/>
  <c r="K145" i="13"/>
  <c r="K146" i="13"/>
  <c r="K148" i="13"/>
  <c r="K149" i="13"/>
  <c r="K150" i="13"/>
  <c r="J15" i="13"/>
  <c r="K15" i="13" s="1"/>
  <c r="I15" i="13"/>
  <c r="H15" i="13"/>
  <c r="M11" i="13"/>
  <c r="P11" i="16" s="1"/>
  <c r="M12" i="13"/>
  <c r="P12" i="16" s="1"/>
  <c r="M13" i="13"/>
  <c r="M14" i="13"/>
  <c r="P14" i="16" s="1"/>
  <c r="M15" i="13"/>
  <c r="P15" i="16" s="1"/>
  <c r="M16" i="13"/>
  <c r="P16" i="16"/>
  <c r="M17" i="13"/>
  <c r="M18" i="13"/>
  <c r="P18" i="16"/>
  <c r="M19" i="13"/>
  <c r="P19" i="16" s="1"/>
  <c r="M20" i="13"/>
  <c r="P20" i="16" s="1"/>
  <c r="M21" i="13"/>
  <c r="M22" i="13"/>
  <c r="P22" i="16" s="1"/>
  <c r="M23" i="13"/>
  <c r="M24" i="13"/>
  <c r="P24" i="16"/>
  <c r="M25" i="13"/>
  <c r="P25" i="16" s="1"/>
  <c r="M26" i="13"/>
  <c r="P26" i="16" s="1"/>
  <c r="M27" i="13"/>
  <c r="P27" i="16" s="1"/>
  <c r="M28" i="13"/>
  <c r="P28" i="16" s="1"/>
  <c r="M29" i="13"/>
  <c r="M30" i="13"/>
  <c r="P30" i="16"/>
  <c r="M31" i="13"/>
  <c r="P31" i="16" s="1"/>
  <c r="M32" i="13"/>
  <c r="P32" i="16" s="1"/>
  <c r="M33" i="13"/>
  <c r="P33" i="16" s="1"/>
  <c r="M34" i="13"/>
  <c r="P34" i="16"/>
  <c r="M35" i="13"/>
  <c r="M36" i="13"/>
  <c r="P36" i="16" s="1"/>
  <c r="M37" i="13"/>
  <c r="M38" i="13"/>
  <c r="P38" i="16"/>
  <c r="M39" i="13"/>
  <c r="M40" i="13"/>
  <c r="P40" i="16" s="1"/>
  <c r="M41" i="13"/>
  <c r="P41" i="16" s="1"/>
  <c r="M42" i="13"/>
  <c r="P42" i="16" s="1"/>
  <c r="M43" i="13"/>
  <c r="M44" i="13"/>
  <c r="P44" i="16" s="1"/>
  <c r="M45" i="13"/>
  <c r="M46" i="13"/>
  <c r="P46" i="16" s="1"/>
  <c r="M47" i="13"/>
  <c r="P47" i="16" s="1"/>
  <c r="M48" i="13"/>
  <c r="P48" i="16" s="1"/>
  <c r="M49" i="13"/>
  <c r="M50" i="13"/>
  <c r="P50" i="16" s="1"/>
  <c r="M51" i="13"/>
  <c r="M52" i="13"/>
  <c r="P52" i="16"/>
  <c r="M53" i="13"/>
  <c r="M54" i="13"/>
  <c r="P54" i="16" s="1"/>
  <c r="M55" i="13"/>
  <c r="M56" i="13"/>
  <c r="P56" i="16"/>
  <c r="M57" i="13"/>
  <c r="M58" i="13"/>
  <c r="P58" i="16" s="1"/>
  <c r="M59" i="13"/>
  <c r="P59" i="16" s="1"/>
  <c r="M60" i="13"/>
  <c r="P60" i="16"/>
  <c r="M61" i="13"/>
  <c r="M62" i="13"/>
  <c r="P62" i="16" s="1"/>
  <c r="M63" i="13"/>
  <c r="P63" i="16" s="1"/>
  <c r="M64" i="13"/>
  <c r="P64" i="16" s="1"/>
  <c r="M65" i="13"/>
  <c r="M66" i="13"/>
  <c r="P66" i="16" s="1"/>
  <c r="M67" i="13"/>
  <c r="M68" i="13"/>
  <c r="P68" i="16"/>
  <c r="M69" i="13"/>
  <c r="M70" i="13"/>
  <c r="P70" i="16" s="1"/>
  <c r="M71" i="13"/>
  <c r="M72" i="13"/>
  <c r="P72" i="16"/>
  <c r="M73" i="13"/>
  <c r="M74" i="13"/>
  <c r="P74" i="16" s="1"/>
  <c r="M75" i="13"/>
  <c r="P75" i="16" s="1"/>
  <c r="M76" i="13"/>
  <c r="P76" i="16"/>
  <c r="M77" i="13"/>
  <c r="M78" i="13"/>
  <c r="P78" i="16" s="1"/>
  <c r="M79" i="13"/>
  <c r="P79" i="16" s="1"/>
  <c r="M80" i="13"/>
  <c r="P80" i="16" s="1"/>
  <c r="M81" i="13"/>
  <c r="M82" i="13"/>
  <c r="P82" i="16" s="1"/>
  <c r="M83" i="13"/>
  <c r="M84" i="13"/>
  <c r="P84" i="16"/>
  <c r="M85" i="13"/>
  <c r="M86" i="13"/>
  <c r="P86" i="16" s="1"/>
  <c r="M87" i="13"/>
  <c r="M88" i="13"/>
  <c r="P88" i="16"/>
  <c r="M89" i="13"/>
  <c r="M90" i="13"/>
  <c r="P90" i="16" s="1"/>
  <c r="M91" i="13"/>
  <c r="P91" i="16" s="1"/>
  <c r="M92" i="13"/>
  <c r="P92" i="16"/>
  <c r="M93" i="13"/>
  <c r="M94" i="13"/>
  <c r="P94" i="16" s="1"/>
  <c r="M95" i="13"/>
  <c r="P95" i="16" s="1"/>
  <c r="M96" i="13"/>
  <c r="P96" i="16" s="1"/>
  <c r="M97" i="13"/>
  <c r="M98" i="13"/>
  <c r="P98" i="16" s="1"/>
  <c r="M99" i="13"/>
  <c r="M100" i="13"/>
  <c r="P100" i="16"/>
  <c r="M101" i="13"/>
  <c r="M102" i="13"/>
  <c r="P102" i="16" s="1"/>
  <c r="M103" i="13"/>
  <c r="M104" i="13"/>
  <c r="P104" i="16"/>
  <c r="M105" i="13"/>
  <c r="M106" i="13"/>
  <c r="P106" i="16" s="1"/>
  <c r="M107" i="13"/>
  <c r="P107" i="16" s="1"/>
  <c r="M108" i="13"/>
  <c r="P108" i="16"/>
  <c r="M109" i="13"/>
  <c r="M110" i="13"/>
  <c r="P110" i="16" s="1"/>
  <c r="M111" i="13"/>
  <c r="P111" i="16" s="1"/>
  <c r="M112" i="13"/>
  <c r="P112" i="16" s="1"/>
  <c r="M113" i="13"/>
  <c r="M114" i="13"/>
  <c r="P114" i="16" s="1"/>
  <c r="M115" i="13"/>
  <c r="M116" i="13"/>
  <c r="P116" i="16"/>
  <c r="M117" i="13"/>
  <c r="M118" i="13"/>
  <c r="P118" i="16" s="1"/>
  <c r="M119" i="13"/>
  <c r="M120" i="13"/>
  <c r="P120" i="16"/>
  <c r="M121" i="13"/>
  <c r="M122" i="13"/>
  <c r="P122" i="16" s="1"/>
  <c r="M123" i="13"/>
  <c r="P123" i="16" s="1"/>
  <c r="M124" i="13"/>
  <c r="P124" i="16"/>
  <c r="M125" i="13"/>
  <c r="M126" i="13"/>
  <c r="P126" i="16" s="1"/>
  <c r="M127" i="13"/>
  <c r="P127" i="16" s="1"/>
  <c r="M128" i="13"/>
  <c r="P128" i="16" s="1"/>
  <c r="M129" i="13"/>
  <c r="M130" i="13"/>
  <c r="P130" i="16" s="1"/>
  <c r="M131" i="13"/>
  <c r="M132" i="13"/>
  <c r="P132" i="16"/>
  <c r="M133" i="13"/>
  <c r="M134" i="13"/>
  <c r="P134" i="16" s="1"/>
  <c r="M135" i="13"/>
  <c r="M136" i="13"/>
  <c r="P136" i="16"/>
  <c r="M137" i="13"/>
  <c r="M138" i="13"/>
  <c r="P138" i="16" s="1"/>
  <c r="M139" i="13"/>
  <c r="P139" i="16" s="1"/>
  <c r="M140" i="13"/>
  <c r="P140" i="16"/>
  <c r="M141" i="13"/>
  <c r="M142" i="13"/>
  <c r="P142" i="16" s="1"/>
  <c r="M143" i="13"/>
  <c r="P143" i="16" s="1"/>
  <c r="M144" i="13"/>
  <c r="P144" i="16" s="1"/>
  <c r="M145" i="13"/>
  <c r="M146" i="13"/>
  <c r="P146" i="16" s="1"/>
  <c r="M147" i="13"/>
  <c r="M148" i="13"/>
  <c r="P148" i="16"/>
  <c r="M149" i="13"/>
  <c r="M150" i="13"/>
  <c r="P150" i="16" s="1"/>
  <c r="P13" i="16"/>
  <c r="P17" i="16"/>
  <c r="P21" i="16"/>
  <c r="P23" i="16"/>
  <c r="P29" i="16"/>
  <c r="P35" i="16"/>
  <c r="P37" i="16"/>
  <c r="P39" i="16"/>
  <c r="P43" i="16"/>
  <c r="P45" i="16"/>
  <c r="P49" i="16"/>
  <c r="P51" i="16"/>
  <c r="P53" i="16"/>
  <c r="P55" i="16"/>
  <c r="P57" i="16"/>
  <c r="P61" i="16"/>
  <c r="P65" i="16"/>
  <c r="P67" i="16"/>
  <c r="P69" i="16"/>
  <c r="P71" i="16"/>
  <c r="P73" i="16"/>
  <c r="P77" i="16"/>
  <c r="P81" i="16"/>
  <c r="P83" i="16"/>
  <c r="P85" i="16"/>
  <c r="P87" i="16"/>
  <c r="P89" i="16"/>
  <c r="P93" i="16"/>
  <c r="P97" i="16"/>
  <c r="P99" i="16"/>
  <c r="P101" i="16"/>
  <c r="P103" i="16"/>
  <c r="P105" i="16"/>
  <c r="P109" i="16"/>
  <c r="P113" i="16"/>
  <c r="P115" i="16"/>
  <c r="P117" i="16"/>
  <c r="P119" i="16"/>
  <c r="P121" i="16"/>
  <c r="P125" i="16"/>
  <c r="P129" i="16"/>
  <c r="P131" i="16"/>
  <c r="P133" i="16"/>
  <c r="P135" i="16"/>
  <c r="P137" i="16"/>
  <c r="P141" i="16"/>
  <c r="P145" i="16"/>
  <c r="P147" i="16"/>
  <c r="P149" i="16"/>
  <c r="N13" i="16"/>
  <c r="N14" i="16"/>
  <c r="N15" i="16"/>
  <c r="N17" i="16"/>
  <c r="N21" i="16"/>
  <c r="N23" i="16"/>
  <c r="N25" i="16"/>
  <c r="N27" i="16"/>
  <c r="N29" i="16"/>
  <c r="N31" i="16"/>
  <c r="N33" i="16"/>
  <c r="N35" i="16"/>
  <c r="N37" i="16"/>
  <c r="N39" i="16"/>
  <c r="N41" i="16"/>
  <c r="N43" i="16"/>
  <c r="N45" i="16"/>
  <c r="N47" i="16"/>
  <c r="N49" i="16"/>
  <c r="N51" i="16"/>
  <c r="N53" i="16"/>
  <c r="N55" i="16"/>
  <c r="N57" i="16"/>
  <c r="N59" i="16"/>
  <c r="N61" i="16"/>
  <c r="N63" i="16"/>
  <c r="N65" i="16"/>
  <c r="N69" i="16"/>
  <c r="N71" i="16"/>
  <c r="N73" i="16"/>
  <c r="N75" i="16"/>
  <c r="N77" i="16"/>
  <c r="N79" i="16"/>
  <c r="N81" i="16"/>
  <c r="N83" i="16"/>
  <c r="N85" i="16"/>
  <c r="N87" i="16"/>
  <c r="N89" i="16"/>
  <c r="N91" i="16"/>
  <c r="N93" i="16"/>
  <c r="N95" i="16"/>
  <c r="N97" i="16"/>
  <c r="N99" i="16"/>
  <c r="N101" i="16"/>
  <c r="N103" i="16"/>
  <c r="N105" i="16"/>
  <c r="N107" i="16"/>
  <c r="N109" i="16"/>
  <c r="N111" i="16"/>
  <c r="N113" i="16"/>
  <c r="N115" i="16"/>
  <c r="N117" i="16"/>
  <c r="N119" i="16"/>
  <c r="N121" i="16"/>
  <c r="N123" i="16"/>
  <c r="N125" i="16"/>
  <c r="N127" i="16"/>
  <c r="N129" i="16"/>
  <c r="N131" i="16"/>
  <c r="N133" i="16"/>
  <c r="N135" i="16"/>
  <c r="N137" i="16"/>
  <c r="N139" i="16"/>
  <c r="N141" i="16"/>
  <c r="N143" i="16"/>
  <c r="N145" i="16"/>
  <c r="N147" i="16"/>
  <c r="N149" i="16"/>
  <c r="R6" i="16"/>
  <c r="R7" i="16"/>
  <c r="R8" i="16"/>
  <c r="R9" i="16"/>
  <c r="R10" i="16"/>
  <c r="I13" i="16"/>
  <c r="I14" i="16"/>
  <c r="I15" i="16"/>
  <c r="I17" i="16"/>
  <c r="I19" i="16"/>
  <c r="I21" i="16"/>
  <c r="R21" i="16" s="1"/>
  <c r="I23" i="16"/>
  <c r="I25" i="16"/>
  <c r="I27" i="16"/>
  <c r="I29" i="16"/>
  <c r="I31" i="16"/>
  <c r="I35" i="16"/>
  <c r="I37" i="16"/>
  <c r="R37" i="16" s="1"/>
  <c r="I39" i="16"/>
  <c r="I41" i="16"/>
  <c r="I43" i="16"/>
  <c r="I45" i="16"/>
  <c r="I47" i="16"/>
  <c r="R47" i="16" s="1"/>
  <c r="I49" i="16"/>
  <c r="I51" i="16"/>
  <c r="I53" i="16"/>
  <c r="R53" i="16" s="1"/>
  <c r="I55" i="16"/>
  <c r="I57" i="16"/>
  <c r="I59" i="16"/>
  <c r="I61" i="16"/>
  <c r="I63" i="16"/>
  <c r="I67" i="16"/>
  <c r="I69" i="16"/>
  <c r="R69" i="16" s="1"/>
  <c r="I71" i="16"/>
  <c r="I73" i="16"/>
  <c r="I75" i="16"/>
  <c r="I77" i="16"/>
  <c r="I79" i="16"/>
  <c r="I81" i="16"/>
  <c r="I83" i="16"/>
  <c r="I85" i="16"/>
  <c r="R85" i="16" s="1"/>
  <c r="I87" i="16"/>
  <c r="I89" i="16"/>
  <c r="I91" i="16"/>
  <c r="I93" i="16"/>
  <c r="I95" i="16"/>
  <c r="I97" i="16"/>
  <c r="I99" i="16"/>
  <c r="I101" i="16"/>
  <c r="R101" i="16" s="1"/>
  <c r="I103" i="16"/>
  <c r="I105" i="16"/>
  <c r="I107" i="16"/>
  <c r="I109" i="16"/>
  <c r="I111" i="16"/>
  <c r="R111" i="16" s="1"/>
  <c r="I115" i="16"/>
  <c r="I117" i="16"/>
  <c r="R117" i="16" s="1"/>
  <c r="I119" i="16"/>
  <c r="I121" i="16"/>
  <c r="I123" i="16"/>
  <c r="I125" i="16"/>
  <c r="I127" i="16"/>
  <c r="I129" i="16"/>
  <c r="I131" i="16"/>
  <c r="I133" i="16"/>
  <c r="R133" i="16" s="1"/>
  <c r="I135" i="16"/>
  <c r="I137" i="16"/>
  <c r="I139" i="16"/>
  <c r="I141" i="16"/>
  <c r="I143" i="16"/>
  <c r="I145" i="16"/>
  <c r="I147" i="16"/>
  <c r="I149" i="16"/>
  <c r="R149" i="16" s="1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A14" i="11"/>
  <c r="A14" i="13" s="1"/>
  <c r="B14" i="11"/>
  <c r="B14" i="13" s="1"/>
  <c r="C14" i="11"/>
  <c r="C14" i="13" s="1"/>
  <c r="D14" i="11"/>
  <c r="D14" i="13" s="1"/>
  <c r="E14" i="13"/>
  <c r="F14" i="13"/>
  <c r="G14" i="11"/>
  <c r="H14" i="11"/>
  <c r="A15" i="11"/>
  <c r="A15" i="13" s="1"/>
  <c r="B15" i="11"/>
  <c r="B15" i="13" s="1"/>
  <c r="C15" i="11"/>
  <c r="C15" i="13" s="1"/>
  <c r="D15" i="11"/>
  <c r="D15" i="13" s="1"/>
  <c r="E15" i="13"/>
  <c r="F15" i="13"/>
  <c r="G15" i="11"/>
  <c r="H15" i="11"/>
  <c r="A16" i="11"/>
  <c r="A16" i="13" s="1"/>
  <c r="B16" i="11"/>
  <c r="B16" i="13" s="1"/>
  <c r="C16" i="11"/>
  <c r="C16" i="13" s="1"/>
  <c r="D16" i="11"/>
  <c r="D16" i="13" s="1"/>
  <c r="E16" i="13"/>
  <c r="F16" i="13"/>
  <c r="G16" i="11"/>
  <c r="H16" i="11"/>
  <c r="A17" i="11"/>
  <c r="A17" i="13" s="1"/>
  <c r="B17" i="11"/>
  <c r="B17" i="13" s="1"/>
  <c r="C17" i="11"/>
  <c r="C17" i="13" s="1"/>
  <c r="D17" i="11"/>
  <c r="D17" i="13" s="1"/>
  <c r="E17" i="13"/>
  <c r="I17" i="11"/>
  <c r="G17" i="11"/>
  <c r="H17" i="11"/>
  <c r="A18" i="11"/>
  <c r="A18" i="13" s="1"/>
  <c r="B18" i="11"/>
  <c r="B18" i="13" s="1"/>
  <c r="C18" i="11"/>
  <c r="C18" i="13" s="1"/>
  <c r="D18" i="11"/>
  <c r="D18" i="13" s="1"/>
  <c r="E18" i="13"/>
  <c r="F18" i="13"/>
  <c r="G18" i="11"/>
  <c r="H18" i="11"/>
  <c r="A19" i="11"/>
  <c r="A19" i="13" s="1"/>
  <c r="B19" i="11"/>
  <c r="B19" i="13" s="1"/>
  <c r="C19" i="11"/>
  <c r="C19" i="13" s="1"/>
  <c r="D19" i="11"/>
  <c r="D19" i="13" s="1"/>
  <c r="F19" i="13"/>
  <c r="G19" i="11"/>
  <c r="H19" i="11"/>
  <c r="A20" i="11"/>
  <c r="A20" i="13" s="1"/>
  <c r="B20" i="11"/>
  <c r="B20" i="13" s="1"/>
  <c r="C20" i="11"/>
  <c r="C20" i="13" s="1"/>
  <c r="D20" i="11"/>
  <c r="D20" i="13" s="1"/>
  <c r="E20" i="13"/>
  <c r="F20" i="13"/>
  <c r="G20" i="11"/>
  <c r="H20" i="11"/>
  <c r="A21" i="11"/>
  <c r="A21" i="13" s="1"/>
  <c r="B21" i="11"/>
  <c r="B21" i="13" s="1"/>
  <c r="C21" i="11"/>
  <c r="C21" i="13" s="1"/>
  <c r="D21" i="11"/>
  <c r="D21" i="13" s="1"/>
  <c r="E21" i="13"/>
  <c r="F21" i="13"/>
  <c r="G21" i="11"/>
  <c r="H21" i="11"/>
  <c r="A22" i="11"/>
  <c r="A22" i="13" s="1"/>
  <c r="B22" i="11"/>
  <c r="B22" i="13" s="1"/>
  <c r="C22" i="11"/>
  <c r="C22" i="13" s="1"/>
  <c r="D22" i="11"/>
  <c r="D22" i="13" s="1"/>
  <c r="E22" i="13"/>
  <c r="F22" i="13"/>
  <c r="G22" i="11"/>
  <c r="H22" i="11"/>
  <c r="A23" i="11"/>
  <c r="A23" i="13" s="1"/>
  <c r="B23" i="11"/>
  <c r="B23" i="13" s="1"/>
  <c r="C23" i="11"/>
  <c r="C23" i="13" s="1"/>
  <c r="D23" i="11"/>
  <c r="D23" i="13" s="1"/>
  <c r="E23" i="13"/>
  <c r="F23" i="13"/>
  <c r="G23" i="11"/>
  <c r="H23" i="11"/>
  <c r="A24" i="11"/>
  <c r="A24" i="13" s="1"/>
  <c r="B24" i="11"/>
  <c r="B24" i="13" s="1"/>
  <c r="C24" i="11"/>
  <c r="C24" i="13" s="1"/>
  <c r="D24" i="11"/>
  <c r="D24" i="13" s="1"/>
  <c r="E24" i="13"/>
  <c r="F24" i="13"/>
  <c r="G24" i="11"/>
  <c r="H24" i="11"/>
  <c r="A25" i="11"/>
  <c r="A25" i="13" s="1"/>
  <c r="B25" i="11"/>
  <c r="B25" i="13" s="1"/>
  <c r="C25" i="11"/>
  <c r="C25" i="13" s="1"/>
  <c r="D25" i="11"/>
  <c r="D25" i="13" s="1"/>
  <c r="E25" i="13"/>
  <c r="F25" i="13"/>
  <c r="G25" i="11"/>
  <c r="H25" i="11"/>
  <c r="A26" i="11"/>
  <c r="A26" i="13" s="1"/>
  <c r="B26" i="11"/>
  <c r="B26" i="13" s="1"/>
  <c r="C26" i="11"/>
  <c r="C26" i="13" s="1"/>
  <c r="D26" i="11"/>
  <c r="D26" i="13" s="1"/>
  <c r="E26" i="13"/>
  <c r="F26" i="13"/>
  <c r="G26" i="11"/>
  <c r="H26" i="11"/>
  <c r="A27" i="11"/>
  <c r="A27" i="13" s="1"/>
  <c r="B27" i="11"/>
  <c r="B27" i="13" s="1"/>
  <c r="C27" i="11"/>
  <c r="C27" i="13" s="1"/>
  <c r="D27" i="11"/>
  <c r="D27" i="13" s="1"/>
  <c r="E27" i="13"/>
  <c r="G27" i="11"/>
  <c r="H27" i="11"/>
  <c r="A28" i="11"/>
  <c r="A28" i="13" s="1"/>
  <c r="B28" i="11"/>
  <c r="B28" i="13" s="1"/>
  <c r="C28" i="11"/>
  <c r="C28" i="13" s="1"/>
  <c r="D28" i="11"/>
  <c r="D28" i="13" s="1"/>
  <c r="E28" i="13"/>
  <c r="E28" i="16" s="1"/>
  <c r="G28" i="11"/>
  <c r="H28" i="11"/>
  <c r="A29" i="11"/>
  <c r="A29" i="13" s="1"/>
  <c r="B29" i="11"/>
  <c r="B29" i="13" s="1"/>
  <c r="C29" i="11"/>
  <c r="C29" i="13" s="1"/>
  <c r="D29" i="11"/>
  <c r="D29" i="13" s="1"/>
  <c r="E29" i="13"/>
  <c r="G29" i="11"/>
  <c r="H29" i="11"/>
  <c r="A30" i="11"/>
  <c r="A30" i="13" s="1"/>
  <c r="B30" i="11"/>
  <c r="B30" i="13" s="1"/>
  <c r="C30" i="11"/>
  <c r="C30" i="13" s="1"/>
  <c r="D30" i="11"/>
  <c r="D30" i="13" s="1"/>
  <c r="E30" i="13"/>
  <c r="F30" i="13"/>
  <c r="G30" i="11"/>
  <c r="H30" i="11"/>
  <c r="A31" i="11"/>
  <c r="A31" i="13" s="1"/>
  <c r="B31" i="11"/>
  <c r="B31" i="13" s="1"/>
  <c r="C31" i="11"/>
  <c r="C31" i="13" s="1"/>
  <c r="D31" i="11"/>
  <c r="D31" i="13" s="1"/>
  <c r="E31" i="13"/>
  <c r="F31" i="13"/>
  <c r="G31" i="11"/>
  <c r="H31" i="11"/>
  <c r="A32" i="11"/>
  <c r="A32" i="13" s="1"/>
  <c r="B32" i="11"/>
  <c r="B32" i="13" s="1"/>
  <c r="C32" i="11"/>
  <c r="C32" i="13" s="1"/>
  <c r="D32" i="11"/>
  <c r="D32" i="13" s="1"/>
  <c r="E32" i="13"/>
  <c r="F32" i="13"/>
  <c r="G32" i="11"/>
  <c r="H32" i="11"/>
  <c r="A33" i="11"/>
  <c r="A33" i="13" s="1"/>
  <c r="B33" i="11"/>
  <c r="B33" i="13" s="1"/>
  <c r="C33" i="11"/>
  <c r="C33" i="13" s="1"/>
  <c r="D33" i="11"/>
  <c r="D33" i="13" s="1"/>
  <c r="E33" i="13"/>
  <c r="G33" i="11"/>
  <c r="H33" i="11"/>
  <c r="A34" i="11"/>
  <c r="A34" i="13" s="1"/>
  <c r="B34" i="11"/>
  <c r="B34" i="13" s="1"/>
  <c r="C34" i="11"/>
  <c r="C34" i="13" s="1"/>
  <c r="D34" i="11"/>
  <c r="D34" i="13" s="1"/>
  <c r="E34" i="13"/>
  <c r="G34" i="11"/>
  <c r="H34" i="11"/>
  <c r="A35" i="11"/>
  <c r="A35" i="13" s="1"/>
  <c r="B35" i="11"/>
  <c r="B35" i="13" s="1"/>
  <c r="C35" i="11"/>
  <c r="C35" i="13" s="1"/>
  <c r="D35" i="11"/>
  <c r="D35" i="13" s="1"/>
  <c r="E35" i="13"/>
  <c r="G35" i="11"/>
  <c r="H35" i="11"/>
  <c r="A36" i="11"/>
  <c r="A36" i="13" s="1"/>
  <c r="B36" i="11"/>
  <c r="B36" i="13" s="1"/>
  <c r="C36" i="11"/>
  <c r="C36" i="13" s="1"/>
  <c r="D36" i="11"/>
  <c r="D36" i="13" s="1"/>
  <c r="E36" i="13"/>
  <c r="G36" i="11"/>
  <c r="H36" i="11"/>
  <c r="A37" i="11"/>
  <c r="A37" i="13" s="1"/>
  <c r="B37" i="11"/>
  <c r="B37" i="13" s="1"/>
  <c r="C37" i="11"/>
  <c r="C37" i="13" s="1"/>
  <c r="D37" i="11"/>
  <c r="D37" i="13" s="1"/>
  <c r="E37" i="13"/>
  <c r="F37" i="13"/>
  <c r="G37" i="11"/>
  <c r="H37" i="11"/>
  <c r="A38" i="11"/>
  <c r="A38" i="13" s="1"/>
  <c r="B38" i="11"/>
  <c r="B38" i="13" s="1"/>
  <c r="C38" i="11"/>
  <c r="C38" i="13" s="1"/>
  <c r="D38" i="11"/>
  <c r="D38" i="13" s="1"/>
  <c r="E38" i="11"/>
  <c r="E38" i="13" s="1"/>
  <c r="F38" i="11"/>
  <c r="G38" i="11"/>
  <c r="H38" i="11"/>
  <c r="A39" i="11"/>
  <c r="A39" i="13" s="1"/>
  <c r="B39" i="11"/>
  <c r="B39" i="13" s="1"/>
  <c r="C39" i="11"/>
  <c r="C39" i="13" s="1"/>
  <c r="D39" i="11"/>
  <c r="D39" i="13" s="1"/>
  <c r="E39" i="11"/>
  <c r="E39" i="13" s="1"/>
  <c r="F39" i="11"/>
  <c r="F39" i="13" s="1"/>
  <c r="G39" i="11"/>
  <c r="H39" i="11"/>
  <c r="A40" i="11"/>
  <c r="A40" i="13" s="1"/>
  <c r="B40" i="11"/>
  <c r="B40" i="13" s="1"/>
  <c r="C40" i="11"/>
  <c r="C40" i="13" s="1"/>
  <c r="D40" i="11"/>
  <c r="D40" i="13" s="1"/>
  <c r="E40" i="11"/>
  <c r="E40" i="13" s="1"/>
  <c r="F40" i="11"/>
  <c r="F40" i="13" s="1"/>
  <c r="G40" i="11"/>
  <c r="H40" i="11"/>
  <c r="A41" i="11"/>
  <c r="A41" i="13" s="1"/>
  <c r="B41" i="11"/>
  <c r="B41" i="13" s="1"/>
  <c r="C41" i="11"/>
  <c r="C41" i="13" s="1"/>
  <c r="D41" i="11"/>
  <c r="D41" i="13" s="1"/>
  <c r="E41" i="11"/>
  <c r="E41" i="13" s="1"/>
  <c r="F41" i="11"/>
  <c r="G41" i="11"/>
  <c r="H41" i="11"/>
  <c r="A42" i="11"/>
  <c r="A42" i="13" s="1"/>
  <c r="B42" i="11"/>
  <c r="B42" i="13" s="1"/>
  <c r="C42" i="11"/>
  <c r="C42" i="13" s="1"/>
  <c r="D42" i="11"/>
  <c r="D42" i="13" s="1"/>
  <c r="E42" i="11"/>
  <c r="E42" i="13" s="1"/>
  <c r="F42" i="11"/>
  <c r="G42" i="11"/>
  <c r="H42" i="11"/>
  <c r="A43" i="11"/>
  <c r="A43" i="13" s="1"/>
  <c r="B43" i="11"/>
  <c r="B43" i="13" s="1"/>
  <c r="C43" i="11"/>
  <c r="C43" i="13" s="1"/>
  <c r="D43" i="11"/>
  <c r="D43" i="13" s="1"/>
  <c r="E43" i="11"/>
  <c r="E43" i="13" s="1"/>
  <c r="F43" i="11"/>
  <c r="G43" i="11"/>
  <c r="H43" i="11"/>
  <c r="A44" i="11"/>
  <c r="A44" i="13" s="1"/>
  <c r="B44" i="11"/>
  <c r="B44" i="13" s="1"/>
  <c r="C44" i="11"/>
  <c r="C44" i="13" s="1"/>
  <c r="D44" i="11"/>
  <c r="D44" i="13" s="1"/>
  <c r="E44" i="11"/>
  <c r="E44" i="13" s="1"/>
  <c r="F44" i="11"/>
  <c r="G44" i="11"/>
  <c r="H44" i="11"/>
  <c r="A45" i="11"/>
  <c r="A45" i="13" s="1"/>
  <c r="B45" i="11"/>
  <c r="B45" i="13" s="1"/>
  <c r="C45" i="11"/>
  <c r="C45" i="13" s="1"/>
  <c r="D45" i="11"/>
  <c r="D45" i="13" s="1"/>
  <c r="E45" i="11"/>
  <c r="E45" i="13" s="1"/>
  <c r="F45" i="11"/>
  <c r="G45" i="11"/>
  <c r="H45" i="11"/>
  <c r="A46" i="11"/>
  <c r="A46" i="13" s="1"/>
  <c r="B46" i="11"/>
  <c r="B46" i="13" s="1"/>
  <c r="C46" i="11"/>
  <c r="C46" i="13" s="1"/>
  <c r="D46" i="11"/>
  <c r="D46" i="13" s="1"/>
  <c r="E46" i="11"/>
  <c r="E46" i="13" s="1"/>
  <c r="F46" i="11"/>
  <c r="F46" i="13" s="1"/>
  <c r="G46" i="11"/>
  <c r="H46" i="11"/>
  <c r="A47" i="11"/>
  <c r="A47" i="13" s="1"/>
  <c r="B47" i="11"/>
  <c r="B47" i="13" s="1"/>
  <c r="C47" i="11"/>
  <c r="C47" i="13" s="1"/>
  <c r="D47" i="11"/>
  <c r="D47" i="13" s="1"/>
  <c r="E47" i="11"/>
  <c r="E47" i="13" s="1"/>
  <c r="F47" i="11"/>
  <c r="F47" i="13" s="1"/>
  <c r="G47" i="11"/>
  <c r="H47" i="11"/>
  <c r="A48" i="11"/>
  <c r="A48" i="13" s="1"/>
  <c r="B48" i="11"/>
  <c r="B48" i="13" s="1"/>
  <c r="C48" i="11"/>
  <c r="C48" i="13" s="1"/>
  <c r="D48" i="11"/>
  <c r="D48" i="13" s="1"/>
  <c r="E48" i="11"/>
  <c r="E48" i="13" s="1"/>
  <c r="F48" i="11"/>
  <c r="F48" i="13" s="1"/>
  <c r="G48" i="11"/>
  <c r="H48" i="11"/>
  <c r="A49" i="11"/>
  <c r="A49" i="13" s="1"/>
  <c r="B49" i="11"/>
  <c r="B49" i="13" s="1"/>
  <c r="C49" i="11"/>
  <c r="C49" i="13" s="1"/>
  <c r="D49" i="11"/>
  <c r="D49" i="13" s="1"/>
  <c r="E49" i="11"/>
  <c r="E49" i="13" s="1"/>
  <c r="F49" i="11"/>
  <c r="G49" i="11"/>
  <c r="H49" i="11"/>
  <c r="A50" i="11"/>
  <c r="A50" i="13" s="1"/>
  <c r="B50" i="11"/>
  <c r="B50" i="13" s="1"/>
  <c r="C50" i="11"/>
  <c r="C50" i="13" s="1"/>
  <c r="D50" i="11"/>
  <c r="D50" i="13" s="1"/>
  <c r="E50" i="11"/>
  <c r="E50" i="13" s="1"/>
  <c r="F50" i="11"/>
  <c r="G50" i="11"/>
  <c r="H50" i="11"/>
  <c r="A51" i="11"/>
  <c r="A51" i="13" s="1"/>
  <c r="B51" i="11"/>
  <c r="B51" i="13" s="1"/>
  <c r="C51" i="11"/>
  <c r="C51" i="13" s="1"/>
  <c r="D51" i="11"/>
  <c r="D51" i="13" s="1"/>
  <c r="E51" i="11"/>
  <c r="E51" i="13" s="1"/>
  <c r="F51" i="11"/>
  <c r="G51" i="11"/>
  <c r="H51" i="11"/>
  <c r="A52" i="11"/>
  <c r="A52" i="13" s="1"/>
  <c r="B52" i="11"/>
  <c r="B52" i="13" s="1"/>
  <c r="C52" i="11"/>
  <c r="C52" i="13" s="1"/>
  <c r="D52" i="11"/>
  <c r="D52" i="13" s="1"/>
  <c r="E52" i="11"/>
  <c r="E52" i="13" s="1"/>
  <c r="F52" i="11"/>
  <c r="G52" i="11"/>
  <c r="H52" i="11"/>
  <c r="A53" i="11"/>
  <c r="A53" i="13" s="1"/>
  <c r="B53" i="11"/>
  <c r="B53" i="13" s="1"/>
  <c r="C53" i="11"/>
  <c r="C53" i="13" s="1"/>
  <c r="D53" i="11"/>
  <c r="D53" i="13" s="1"/>
  <c r="E53" i="11"/>
  <c r="E53" i="13" s="1"/>
  <c r="F53" i="11"/>
  <c r="F53" i="13" s="1"/>
  <c r="G53" i="11"/>
  <c r="H53" i="11"/>
  <c r="A54" i="11"/>
  <c r="A54" i="13" s="1"/>
  <c r="B54" i="11"/>
  <c r="B54" i="13" s="1"/>
  <c r="C54" i="11"/>
  <c r="C54" i="13" s="1"/>
  <c r="D54" i="11"/>
  <c r="D54" i="13" s="1"/>
  <c r="E54" i="11"/>
  <c r="E54" i="13" s="1"/>
  <c r="F54" i="11"/>
  <c r="G54" i="11"/>
  <c r="H54" i="11"/>
  <c r="A55" i="11"/>
  <c r="A55" i="13" s="1"/>
  <c r="B55" i="11"/>
  <c r="B55" i="13" s="1"/>
  <c r="C55" i="11"/>
  <c r="C55" i="13" s="1"/>
  <c r="D55" i="11"/>
  <c r="D55" i="13" s="1"/>
  <c r="E55" i="11"/>
  <c r="E55" i="13" s="1"/>
  <c r="F55" i="11"/>
  <c r="F55" i="13" s="1"/>
  <c r="G55" i="11"/>
  <c r="H55" i="11"/>
  <c r="A56" i="11"/>
  <c r="A56" i="13" s="1"/>
  <c r="B56" i="11"/>
  <c r="B56" i="13" s="1"/>
  <c r="C56" i="11"/>
  <c r="C56" i="13" s="1"/>
  <c r="D56" i="11"/>
  <c r="D56" i="13" s="1"/>
  <c r="E56" i="11"/>
  <c r="E56" i="13" s="1"/>
  <c r="F56" i="11"/>
  <c r="F56" i="13" s="1"/>
  <c r="G56" i="11"/>
  <c r="H56" i="11"/>
  <c r="A57" i="11"/>
  <c r="A57" i="13" s="1"/>
  <c r="B57" i="11"/>
  <c r="B57" i="13" s="1"/>
  <c r="C57" i="11"/>
  <c r="C57" i="13" s="1"/>
  <c r="D57" i="11"/>
  <c r="D57" i="13" s="1"/>
  <c r="E57" i="11"/>
  <c r="E57" i="13" s="1"/>
  <c r="F57" i="11"/>
  <c r="G57" i="11"/>
  <c r="H57" i="11"/>
  <c r="A58" i="11"/>
  <c r="A58" i="13" s="1"/>
  <c r="B58" i="11"/>
  <c r="B58" i="13" s="1"/>
  <c r="C58" i="11"/>
  <c r="C58" i="13" s="1"/>
  <c r="D58" i="11"/>
  <c r="D58" i="13" s="1"/>
  <c r="E58" i="11"/>
  <c r="E58" i="13" s="1"/>
  <c r="F58" i="11"/>
  <c r="G58" i="11"/>
  <c r="H58" i="11"/>
  <c r="A59" i="11"/>
  <c r="A59" i="13" s="1"/>
  <c r="B59" i="11"/>
  <c r="B59" i="13" s="1"/>
  <c r="C59" i="11"/>
  <c r="C59" i="13" s="1"/>
  <c r="D59" i="11"/>
  <c r="D59" i="13" s="1"/>
  <c r="E59" i="11"/>
  <c r="E59" i="13" s="1"/>
  <c r="F59" i="11"/>
  <c r="G59" i="11"/>
  <c r="H59" i="11"/>
  <c r="A60" i="11"/>
  <c r="A60" i="13" s="1"/>
  <c r="B60" i="11"/>
  <c r="B60" i="13" s="1"/>
  <c r="C60" i="11"/>
  <c r="C60" i="13" s="1"/>
  <c r="D60" i="11"/>
  <c r="D60" i="13" s="1"/>
  <c r="E60" i="11"/>
  <c r="E60" i="13" s="1"/>
  <c r="F60" i="11"/>
  <c r="G60" i="11"/>
  <c r="H60" i="11"/>
  <c r="A61" i="11"/>
  <c r="A61" i="13" s="1"/>
  <c r="B61" i="11"/>
  <c r="B61" i="13" s="1"/>
  <c r="C61" i="11"/>
  <c r="C61" i="13" s="1"/>
  <c r="D61" i="11"/>
  <c r="D61" i="13" s="1"/>
  <c r="E61" i="11"/>
  <c r="E61" i="13" s="1"/>
  <c r="F61" i="11"/>
  <c r="G61" i="11"/>
  <c r="H61" i="11"/>
  <c r="A62" i="11"/>
  <c r="A62" i="13" s="1"/>
  <c r="B62" i="11"/>
  <c r="B62" i="13" s="1"/>
  <c r="C62" i="11"/>
  <c r="C62" i="13" s="1"/>
  <c r="D62" i="11"/>
  <c r="D62" i="13" s="1"/>
  <c r="E62" i="11"/>
  <c r="E62" i="13" s="1"/>
  <c r="F62" i="11"/>
  <c r="F62" i="13" s="1"/>
  <c r="G62" i="11"/>
  <c r="H62" i="11"/>
  <c r="A63" i="11"/>
  <c r="B63" i="11"/>
  <c r="B63" i="13" s="1"/>
  <c r="C63" i="11"/>
  <c r="C63" i="13" s="1"/>
  <c r="D63" i="11"/>
  <c r="D63" i="13" s="1"/>
  <c r="E63" i="11"/>
  <c r="E63" i="13" s="1"/>
  <c r="F63" i="11"/>
  <c r="F63" i="13" s="1"/>
  <c r="G63" i="11"/>
  <c r="H63" i="11"/>
  <c r="A64" i="11"/>
  <c r="A64" i="13" s="1"/>
  <c r="B64" i="11"/>
  <c r="B64" i="13" s="1"/>
  <c r="C64" i="11"/>
  <c r="C64" i="13" s="1"/>
  <c r="D64" i="11"/>
  <c r="D64" i="13" s="1"/>
  <c r="E64" i="11"/>
  <c r="E64" i="13" s="1"/>
  <c r="E64" i="16" s="1"/>
  <c r="F64" i="11"/>
  <c r="F64" i="13" s="1"/>
  <c r="G64" i="11"/>
  <c r="H64" i="11"/>
  <c r="A65" i="11"/>
  <c r="A65" i="13" s="1"/>
  <c r="B65" i="11"/>
  <c r="B65" i="13" s="1"/>
  <c r="C65" i="11"/>
  <c r="C65" i="13" s="1"/>
  <c r="D65" i="11"/>
  <c r="D65" i="13" s="1"/>
  <c r="E65" i="11"/>
  <c r="E65" i="13" s="1"/>
  <c r="E65" i="16" s="1"/>
  <c r="F65" i="11"/>
  <c r="G65" i="11"/>
  <c r="H65" i="11"/>
  <c r="A66" i="11"/>
  <c r="A66" i="13" s="1"/>
  <c r="B66" i="11"/>
  <c r="B66" i="13" s="1"/>
  <c r="C66" i="11"/>
  <c r="C66" i="13" s="1"/>
  <c r="D66" i="11"/>
  <c r="D66" i="13" s="1"/>
  <c r="E66" i="11"/>
  <c r="E66" i="13" s="1"/>
  <c r="F66" i="11"/>
  <c r="G66" i="11"/>
  <c r="H66" i="11"/>
  <c r="A67" i="11"/>
  <c r="A67" i="13" s="1"/>
  <c r="B67" i="11"/>
  <c r="B67" i="13" s="1"/>
  <c r="C67" i="11"/>
  <c r="C67" i="13" s="1"/>
  <c r="D67" i="11"/>
  <c r="D67" i="13" s="1"/>
  <c r="D67" i="16" s="1"/>
  <c r="E67" i="11"/>
  <c r="E67" i="13" s="1"/>
  <c r="F67" i="11"/>
  <c r="G67" i="11"/>
  <c r="H67" i="11"/>
  <c r="A68" i="11"/>
  <c r="A68" i="13" s="1"/>
  <c r="B68" i="11"/>
  <c r="B68" i="13" s="1"/>
  <c r="C68" i="11"/>
  <c r="C68" i="13" s="1"/>
  <c r="D68" i="11"/>
  <c r="D68" i="13" s="1"/>
  <c r="E68" i="11"/>
  <c r="E68" i="13" s="1"/>
  <c r="E68" i="16" s="1"/>
  <c r="F68" i="11"/>
  <c r="G68" i="11"/>
  <c r="H68" i="11"/>
  <c r="A69" i="11"/>
  <c r="A69" i="13" s="1"/>
  <c r="B69" i="11"/>
  <c r="B69" i="13" s="1"/>
  <c r="C69" i="11"/>
  <c r="C69" i="13" s="1"/>
  <c r="D69" i="11"/>
  <c r="D69" i="13" s="1"/>
  <c r="E69" i="11"/>
  <c r="E69" i="13" s="1"/>
  <c r="E69" i="16" s="1"/>
  <c r="F69" i="11"/>
  <c r="F69" i="13" s="1"/>
  <c r="G69" i="11"/>
  <c r="H69" i="11"/>
  <c r="A70" i="11"/>
  <c r="A70" i="13" s="1"/>
  <c r="B70" i="11"/>
  <c r="B70" i="13" s="1"/>
  <c r="C70" i="11"/>
  <c r="C70" i="13" s="1"/>
  <c r="D70" i="11"/>
  <c r="D70" i="13" s="1"/>
  <c r="E70" i="11"/>
  <c r="E70" i="13" s="1"/>
  <c r="E70" i="16" s="1"/>
  <c r="F70" i="11"/>
  <c r="G70" i="11"/>
  <c r="H70" i="11"/>
  <c r="A71" i="11"/>
  <c r="A71" i="13" s="1"/>
  <c r="B71" i="11"/>
  <c r="B71" i="13" s="1"/>
  <c r="C71" i="11"/>
  <c r="C71" i="13" s="1"/>
  <c r="D71" i="11"/>
  <c r="D71" i="13" s="1"/>
  <c r="E71" i="11"/>
  <c r="E71" i="13" s="1"/>
  <c r="E71" i="16" s="1"/>
  <c r="F71" i="11"/>
  <c r="F71" i="13" s="1"/>
  <c r="G71" i="11"/>
  <c r="H71" i="11"/>
  <c r="A72" i="11"/>
  <c r="A72" i="13" s="1"/>
  <c r="B72" i="11"/>
  <c r="B72" i="13" s="1"/>
  <c r="C72" i="11"/>
  <c r="C72" i="13" s="1"/>
  <c r="D72" i="11"/>
  <c r="D72" i="13" s="1"/>
  <c r="E72" i="11"/>
  <c r="E72" i="13" s="1"/>
  <c r="E72" i="16" s="1"/>
  <c r="F72" i="11"/>
  <c r="F72" i="13" s="1"/>
  <c r="G72" i="11"/>
  <c r="H72" i="11"/>
  <c r="A73" i="11"/>
  <c r="A73" i="13" s="1"/>
  <c r="B73" i="11"/>
  <c r="B73" i="13" s="1"/>
  <c r="C73" i="11"/>
  <c r="C73" i="13" s="1"/>
  <c r="D73" i="11"/>
  <c r="D73" i="13" s="1"/>
  <c r="E73" i="11"/>
  <c r="E73" i="13" s="1"/>
  <c r="F73" i="11"/>
  <c r="G73" i="11"/>
  <c r="H73" i="11"/>
  <c r="A74" i="11"/>
  <c r="A74" i="13" s="1"/>
  <c r="B74" i="11"/>
  <c r="B74" i="13" s="1"/>
  <c r="C74" i="11"/>
  <c r="C74" i="13" s="1"/>
  <c r="D74" i="11"/>
  <c r="D74" i="13" s="1"/>
  <c r="E74" i="11"/>
  <c r="E74" i="13" s="1"/>
  <c r="F74" i="11"/>
  <c r="G74" i="11"/>
  <c r="H74" i="11"/>
  <c r="A75" i="11"/>
  <c r="A75" i="13" s="1"/>
  <c r="B75" i="11"/>
  <c r="B75" i="13" s="1"/>
  <c r="C75" i="11"/>
  <c r="C75" i="13" s="1"/>
  <c r="D75" i="11"/>
  <c r="D75" i="13" s="1"/>
  <c r="E75" i="11"/>
  <c r="E75" i="13" s="1"/>
  <c r="E75" i="16" s="1"/>
  <c r="F75" i="11"/>
  <c r="G75" i="11"/>
  <c r="H75" i="11"/>
  <c r="A76" i="11"/>
  <c r="A76" i="13" s="1"/>
  <c r="B76" i="11"/>
  <c r="B76" i="13" s="1"/>
  <c r="C76" i="11"/>
  <c r="C76" i="13" s="1"/>
  <c r="D76" i="11"/>
  <c r="D76" i="13" s="1"/>
  <c r="E76" i="11"/>
  <c r="E76" i="13" s="1"/>
  <c r="E76" i="16" s="1"/>
  <c r="F76" i="11"/>
  <c r="G76" i="11"/>
  <c r="H76" i="11"/>
  <c r="A77" i="11"/>
  <c r="A77" i="13" s="1"/>
  <c r="B77" i="11"/>
  <c r="B77" i="13" s="1"/>
  <c r="C77" i="11"/>
  <c r="C77" i="13" s="1"/>
  <c r="D77" i="11"/>
  <c r="D77" i="13" s="1"/>
  <c r="E77" i="11"/>
  <c r="E77" i="13" s="1"/>
  <c r="E77" i="16" s="1"/>
  <c r="F77" i="11"/>
  <c r="G77" i="11"/>
  <c r="H77" i="11"/>
  <c r="A78" i="11"/>
  <c r="A78" i="13" s="1"/>
  <c r="B78" i="11"/>
  <c r="B78" i="13" s="1"/>
  <c r="C78" i="11"/>
  <c r="C78" i="13" s="1"/>
  <c r="D78" i="11"/>
  <c r="D78" i="13" s="1"/>
  <c r="E78" i="11"/>
  <c r="E78" i="13" s="1"/>
  <c r="E78" i="16" s="1"/>
  <c r="F78" i="11"/>
  <c r="F78" i="13" s="1"/>
  <c r="G78" i="11"/>
  <c r="H78" i="11"/>
  <c r="A79" i="11"/>
  <c r="A79" i="13" s="1"/>
  <c r="B79" i="11"/>
  <c r="B79" i="13" s="1"/>
  <c r="C79" i="11"/>
  <c r="C79" i="13" s="1"/>
  <c r="D79" i="11"/>
  <c r="D79" i="13" s="1"/>
  <c r="E79" i="11"/>
  <c r="E79" i="13" s="1"/>
  <c r="E79" i="16" s="1"/>
  <c r="Q79" i="16" s="1"/>
  <c r="U79" i="16" s="1"/>
  <c r="F79" i="11"/>
  <c r="F79" i="13" s="1"/>
  <c r="G79" i="11"/>
  <c r="H79" i="11"/>
  <c r="A80" i="11"/>
  <c r="A80" i="13" s="1"/>
  <c r="B80" i="11"/>
  <c r="B80" i="13" s="1"/>
  <c r="C80" i="11"/>
  <c r="C80" i="13" s="1"/>
  <c r="D80" i="11"/>
  <c r="D80" i="13" s="1"/>
  <c r="E80" i="11"/>
  <c r="E80" i="13" s="1"/>
  <c r="E80" i="16" s="1"/>
  <c r="F80" i="11"/>
  <c r="F80" i="13" s="1"/>
  <c r="G80" i="11"/>
  <c r="H80" i="11"/>
  <c r="A81" i="11"/>
  <c r="A81" i="13" s="1"/>
  <c r="B81" i="11"/>
  <c r="B81" i="13" s="1"/>
  <c r="C81" i="11"/>
  <c r="C81" i="13" s="1"/>
  <c r="D81" i="11"/>
  <c r="D81" i="13" s="1"/>
  <c r="E81" i="11"/>
  <c r="E81" i="13" s="1"/>
  <c r="F81" i="11"/>
  <c r="G81" i="11"/>
  <c r="H81" i="11"/>
  <c r="A82" i="11"/>
  <c r="A82" i="13" s="1"/>
  <c r="B82" i="11"/>
  <c r="B82" i="13" s="1"/>
  <c r="C82" i="11"/>
  <c r="C82" i="13" s="1"/>
  <c r="D82" i="11"/>
  <c r="D82" i="13" s="1"/>
  <c r="E82" i="11"/>
  <c r="E82" i="13" s="1"/>
  <c r="E82" i="16" s="1"/>
  <c r="F82" i="11"/>
  <c r="G82" i="11"/>
  <c r="H82" i="11"/>
  <c r="A83" i="11"/>
  <c r="A83" i="13" s="1"/>
  <c r="B83" i="11"/>
  <c r="B83" i="13" s="1"/>
  <c r="C83" i="11"/>
  <c r="C83" i="13" s="1"/>
  <c r="D83" i="11"/>
  <c r="D83" i="13" s="1"/>
  <c r="E83" i="11"/>
  <c r="E83" i="13" s="1"/>
  <c r="E83" i="16" s="1"/>
  <c r="F83" i="11"/>
  <c r="G83" i="11"/>
  <c r="H83" i="11"/>
  <c r="A84" i="11"/>
  <c r="A84" i="13" s="1"/>
  <c r="B84" i="11"/>
  <c r="B84" i="13" s="1"/>
  <c r="C84" i="11"/>
  <c r="C84" i="13" s="1"/>
  <c r="D84" i="11"/>
  <c r="D84" i="13" s="1"/>
  <c r="E84" i="11"/>
  <c r="E84" i="13" s="1"/>
  <c r="E84" i="16" s="1"/>
  <c r="F84" i="11"/>
  <c r="G84" i="11"/>
  <c r="H84" i="11"/>
  <c r="A85" i="11"/>
  <c r="A85" i="13" s="1"/>
  <c r="B85" i="11"/>
  <c r="B85" i="13" s="1"/>
  <c r="B85" i="16" s="1"/>
  <c r="C85" i="11"/>
  <c r="C85" i="13" s="1"/>
  <c r="D85" i="11"/>
  <c r="D85" i="13" s="1"/>
  <c r="E85" i="11"/>
  <c r="E85" i="13" s="1"/>
  <c r="E85" i="16" s="1"/>
  <c r="Q85" i="16" s="1"/>
  <c r="F85" i="11"/>
  <c r="F85" i="13" s="1"/>
  <c r="G85" i="11"/>
  <c r="H85" i="11"/>
  <c r="A86" i="11"/>
  <c r="A86" i="13" s="1"/>
  <c r="B86" i="11"/>
  <c r="B86" i="13" s="1"/>
  <c r="B86" i="16" s="1"/>
  <c r="C86" i="11"/>
  <c r="C86" i="13" s="1"/>
  <c r="D86" i="11"/>
  <c r="D86" i="13" s="1"/>
  <c r="E86" i="11"/>
  <c r="E86" i="13" s="1"/>
  <c r="E86" i="16" s="1"/>
  <c r="F86" i="11"/>
  <c r="G86" i="11"/>
  <c r="H86" i="11"/>
  <c r="A87" i="11"/>
  <c r="A87" i="13" s="1"/>
  <c r="B87" i="11"/>
  <c r="B87" i="13" s="1"/>
  <c r="B87" i="16" s="1"/>
  <c r="C87" i="11"/>
  <c r="C87" i="13" s="1"/>
  <c r="D87" i="11"/>
  <c r="D87" i="13" s="1"/>
  <c r="E87" i="11"/>
  <c r="E87" i="13" s="1"/>
  <c r="F87" i="11"/>
  <c r="F87" i="13" s="1"/>
  <c r="G87" i="11"/>
  <c r="H87" i="11"/>
  <c r="A88" i="11"/>
  <c r="A88" i="13" s="1"/>
  <c r="B88" i="11"/>
  <c r="B88" i="13" s="1"/>
  <c r="B88" i="16" s="1"/>
  <c r="C88" i="11"/>
  <c r="C88" i="13" s="1"/>
  <c r="D88" i="11"/>
  <c r="D88" i="13" s="1"/>
  <c r="E88" i="11"/>
  <c r="E88" i="13" s="1"/>
  <c r="N88" i="13" s="1"/>
  <c r="O88" i="13" s="1"/>
  <c r="F88" i="11"/>
  <c r="F88" i="13" s="1"/>
  <c r="G88" i="11"/>
  <c r="H88" i="11"/>
  <c r="A89" i="11"/>
  <c r="A89" i="13" s="1"/>
  <c r="B89" i="11"/>
  <c r="B89" i="13" s="1"/>
  <c r="B89" i="16" s="1"/>
  <c r="C89" i="11"/>
  <c r="C89" i="13" s="1"/>
  <c r="D89" i="11"/>
  <c r="D89" i="13" s="1"/>
  <c r="E89" i="11"/>
  <c r="E89" i="13" s="1"/>
  <c r="E89" i="16" s="1"/>
  <c r="F89" i="11"/>
  <c r="G89" i="11"/>
  <c r="H89" i="11"/>
  <c r="A90" i="11"/>
  <c r="A90" i="13" s="1"/>
  <c r="B90" i="11"/>
  <c r="B90" i="13" s="1"/>
  <c r="B90" i="16" s="1"/>
  <c r="C90" i="11"/>
  <c r="C90" i="13" s="1"/>
  <c r="D90" i="11"/>
  <c r="D90" i="13" s="1"/>
  <c r="E90" i="11"/>
  <c r="E90" i="13" s="1"/>
  <c r="E90" i="16" s="1"/>
  <c r="F90" i="11"/>
  <c r="G90" i="11"/>
  <c r="H90" i="11"/>
  <c r="A91" i="11"/>
  <c r="A91" i="13" s="1"/>
  <c r="B91" i="11"/>
  <c r="B91" i="13" s="1"/>
  <c r="B91" i="16" s="1"/>
  <c r="C91" i="11"/>
  <c r="C91" i="13" s="1"/>
  <c r="D91" i="11"/>
  <c r="D91" i="13" s="1"/>
  <c r="E91" i="11"/>
  <c r="E91" i="13" s="1"/>
  <c r="E91" i="16" s="1"/>
  <c r="F91" i="11"/>
  <c r="G91" i="11"/>
  <c r="H91" i="11"/>
  <c r="A92" i="11"/>
  <c r="A92" i="13" s="1"/>
  <c r="B92" i="11"/>
  <c r="B92" i="13" s="1"/>
  <c r="B92" i="16" s="1"/>
  <c r="C92" i="11"/>
  <c r="C92" i="13" s="1"/>
  <c r="D92" i="11"/>
  <c r="D92" i="13" s="1"/>
  <c r="E92" i="11"/>
  <c r="E92" i="13" s="1"/>
  <c r="E92" i="16" s="1"/>
  <c r="F92" i="11"/>
  <c r="G92" i="11"/>
  <c r="H92" i="11"/>
  <c r="A93" i="11"/>
  <c r="A93" i="13" s="1"/>
  <c r="B93" i="11"/>
  <c r="B93" i="13" s="1"/>
  <c r="B93" i="16" s="1"/>
  <c r="C93" i="11"/>
  <c r="C93" i="13" s="1"/>
  <c r="D93" i="11"/>
  <c r="D93" i="13" s="1"/>
  <c r="E93" i="11"/>
  <c r="E93" i="13" s="1"/>
  <c r="E93" i="16" s="1"/>
  <c r="F93" i="11"/>
  <c r="G93" i="11"/>
  <c r="H93" i="11"/>
  <c r="A94" i="11"/>
  <c r="A94" i="13" s="1"/>
  <c r="B94" i="11"/>
  <c r="B94" i="13" s="1"/>
  <c r="B94" i="16" s="1"/>
  <c r="C94" i="11"/>
  <c r="C94" i="13" s="1"/>
  <c r="D94" i="11"/>
  <c r="D94" i="13" s="1"/>
  <c r="E94" i="11"/>
  <c r="E94" i="13" s="1"/>
  <c r="E94" i="16" s="1"/>
  <c r="F94" i="11"/>
  <c r="F94" i="13" s="1"/>
  <c r="G94" i="11"/>
  <c r="H94" i="11"/>
  <c r="A95" i="11"/>
  <c r="A95" i="13" s="1"/>
  <c r="B95" i="11"/>
  <c r="B95" i="13" s="1"/>
  <c r="B95" i="16" s="1"/>
  <c r="C95" i="11"/>
  <c r="C95" i="13" s="1"/>
  <c r="D95" i="11"/>
  <c r="D95" i="13" s="1"/>
  <c r="E95" i="11"/>
  <c r="E95" i="13" s="1"/>
  <c r="F95" i="11"/>
  <c r="F95" i="13" s="1"/>
  <c r="G95" i="11"/>
  <c r="H95" i="11"/>
  <c r="A96" i="11"/>
  <c r="A96" i="13" s="1"/>
  <c r="B96" i="11"/>
  <c r="B96" i="13" s="1"/>
  <c r="B96" i="16" s="1"/>
  <c r="C96" i="11"/>
  <c r="C96" i="13" s="1"/>
  <c r="D96" i="11"/>
  <c r="D96" i="13" s="1"/>
  <c r="E96" i="11"/>
  <c r="E96" i="13" s="1"/>
  <c r="E96" i="16" s="1"/>
  <c r="F96" i="11"/>
  <c r="F96" i="13" s="1"/>
  <c r="G96" i="11"/>
  <c r="H96" i="11"/>
  <c r="A97" i="11"/>
  <c r="A97" i="13" s="1"/>
  <c r="B97" i="11"/>
  <c r="B97" i="13" s="1"/>
  <c r="B97" i="16" s="1"/>
  <c r="C97" i="11"/>
  <c r="C97" i="13" s="1"/>
  <c r="D97" i="11"/>
  <c r="D97" i="13" s="1"/>
  <c r="E97" i="11"/>
  <c r="E97" i="13" s="1"/>
  <c r="E97" i="16" s="1"/>
  <c r="F97" i="11"/>
  <c r="G97" i="11"/>
  <c r="H97" i="11"/>
  <c r="A98" i="11"/>
  <c r="A98" i="13" s="1"/>
  <c r="B98" i="11"/>
  <c r="B98" i="13" s="1"/>
  <c r="B98" i="16" s="1"/>
  <c r="C98" i="11"/>
  <c r="C98" i="13" s="1"/>
  <c r="D98" i="11"/>
  <c r="D98" i="13" s="1"/>
  <c r="E98" i="11"/>
  <c r="E98" i="13" s="1"/>
  <c r="F98" i="11"/>
  <c r="G98" i="11"/>
  <c r="H98" i="11"/>
  <c r="A99" i="11"/>
  <c r="A99" i="13" s="1"/>
  <c r="B99" i="11"/>
  <c r="B99" i="13" s="1"/>
  <c r="B99" i="16" s="1"/>
  <c r="C99" i="11"/>
  <c r="C99" i="13" s="1"/>
  <c r="D99" i="11"/>
  <c r="D99" i="13" s="1"/>
  <c r="E99" i="11"/>
  <c r="E99" i="13" s="1"/>
  <c r="F99" i="11"/>
  <c r="G99" i="11"/>
  <c r="H99" i="11"/>
  <c r="A100" i="11"/>
  <c r="A100" i="13" s="1"/>
  <c r="B100" i="11"/>
  <c r="B100" i="13" s="1"/>
  <c r="B100" i="16" s="1"/>
  <c r="C100" i="11"/>
  <c r="C100" i="13" s="1"/>
  <c r="D100" i="11"/>
  <c r="D100" i="13" s="1"/>
  <c r="E100" i="11"/>
  <c r="E100" i="13" s="1"/>
  <c r="E100" i="16" s="1"/>
  <c r="F100" i="11"/>
  <c r="G100" i="11"/>
  <c r="H100" i="11"/>
  <c r="A101" i="11"/>
  <c r="A101" i="13" s="1"/>
  <c r="B101" i="11"/>
  <c r="B101" i="13" s="1"/>
  <c r="B101" i="16" s="1"/>
  <c r="C101" i="11"/>
  <c r="C101" i="13" s="1"/>
  <c r="D101" i="11"/>
  <c r="D101" i="13" s="1"/>
  <c r="E101" i="11"/>
  <c r="E101" i="13" s="1"/>
  <c r="E101" i="16" s="1"/>
  <c r="Q101" i="16" s="1"/>
  <c r="W101" i="16" s="1"/>
  <c r="F101" i="11"/>
  <c r="F101" i="13" s="1"/>
  <c r="G101" i="11"/>
  <c r="H101" i="11"/>
  <c r="A102" i="11"/>
  <c r="A102" i="13" s="1"/>
  <c r="B102" i="11"/>
  <c r="B102" i="13" s="1"/>
  <c r="B102" i="16" s="1"/>
  <c r="C102" i="11"/>
  <c r="C102" i="13" s="1"/>
  <c r="D102" i="11"/>
  <c r="D102" i="13" s="1"/>
  <c r="E102" i="11"/>
  <c r="E102" i="13" s="1"/>
  <c r="E102" i="16" s="1"/>
  <c r="F102" i="11"/>
  <c r="G102" i="11"/>
  <c r="H102" i="11"/>
  <c r="A103" i="11"/>
  <c r="A103" i="13" s="1"/>
  <c r="B103" i="11"/>
  <c r="B103" i="13" s="1"/>
  <c r="B103" i="16" s="1"/>
  <c r="C103" i="11"/>
  <c r="C103" i="13" s="1"/>
  <c r="D103" i="11"/>
  <c r="D103" i="13" s="1"/>
  <c r="E103" i="11"/>
  <c r="E103" i="13" s="1"/>
  <c r="E103" i="16" s="1"/>
  <c r="Q103" i="16" s="1"/>
  <c r="V103" i="16" s="1"/>
  <c r="F103" i="11"/>
  <c r="F103" i="13" s="1"/>
  <c r="G103" i="16" s="1"/>
  <c r="G103" i="11"/>
  <c r="H103" i="11"/>
  <c r="A104" i="11"/>
  <c r="A104" i="13" s="1"/>
  <c r="B104" i="11"/>
  <c r="B104" i="13" s="1"/>
  <c r="B104" i="16" s="1"/>
  <c r="C104" i="11"/>
  <c r="C104" i="13" s="1"/>
  <c r="D104" i="11"/>
  <c r="D104" i="13" s="1"/>
  <c r="E104" i="11"/>
  <c r="E104" i="13" s="1"/>
  <c r="N104" i="13" s="1"/>
  <c r="O104" i="13" s="1"/>
  <c r="F104" i="11"/>
  <c r="F104" i="13" s="1"/>
  <c r="G104" i="11"/>
  <c r="H104" i="11"/>
  <c r="A105" i="11"/>
  <c r="A105" i="13" s="1"/>
  <c r="B105" i="11"/>
  <c r="B105" i="13" s="1"/>
  <c r="B105" i="16" s="1"/>
  <c r="C105" i="11"/>
  <c r="C105" i="13" s="1"/>
  <c r="D105" i="11"/>
  <c r="D105" i="13" s="1"/>
  <c r="E105" i="11"/>
  <c r="E105" i="13" s="1"/>
  <c r="E105" i="16" s="1"/>
  <c r="F105" i="11"/>
  <c r="G105" i="11"/>
  <c r="H105" i="11"/>
  <c r="A106" i="11"/>
  <c r="A106" i="13" s="1"/>
  <c r="B106" i="11"/>
  <c r="B106" i="13" s="1"/>
  <c r="B106" i="16" s="1"/>
  <c r="C106" i="11"/>
  <c r="C106" i="13" s="1"/>
  <c r="D106" i="11"/>
  <c r="D106" i="13" s="1"/>
  <c r="E106" i="11"/>
  <c r="E106" i="13" s="1"/>
  <c r="F106" i="11"/>
  <c r="G106" i="11"/>
  <c r="H106" i="11"/>
  <c r="A107" i="11"/>
  <c r="A107" i="13" s="1"/>
  <c r="B107" i="11"/>
  <c r="B107" i="13" s="1"/>
  <c r="B107" i="16" s="1"/>
  <c r="C107" i="11"/>
  <c r="C107" i="13" s="1"/>
  <c r="D107" i="11"/>
  <c r="D107" i="13" s="1"/>
  <c r="E107" i="11"/>
  <c r="E107" i="13" s="1"/>
  <c r="E107" i="16" s="1"/>
  <c r="F107" i="11"/>
  <c r="G107" i="11"/>
  <c r="H107" i="11"/>
  <c r="A108" i="11"/>
  <c r="A108" i="13" s="1"/>
  <c r="B108" i="11"/>
  <c r="B108" i="13" s="1"/>
  <c r="B108" i="16" s="1"/>
  <c r="C108" i="11"/>
  <c r="C108" i="13" s="1"/>
  <c r="D108" i="11"/>
  <c r="D108" i="13" s="1"/>
  <c r="E108" i="11"/>
  <c r="E108" i="13" s="1"/>
  <c r="E108" i="16" s="1"/>
  <c r="F108" i="11"/>
  <c r="G108" i="11"/>
  <c r="H108" i="11"/>
  <c r="A109" i="11"/>
  <c r="A109" i="13" s="1"/>
  <c r="B109" i="11"/>
  <c r="B109" i="13" s="1"/>
  <c r="B109" i="16" s="1"/>
  <c r="C109" i="11"/>
  <c r="C109" i="13" s="1"/>
  <c r="D109" i="11"/>
  <c r="D109" i="13" s="1"/>
  <c r="E109" i="11"/>
  <c r="E109" i="13" s="1"/>
  <c r="E109" i="16" s="1"/>
  <c r="F109" i="11"/>
  <c r="G109" i="11"/>
  <c r="H109" i="11"/>
  <c r="A110" i="11"/>
  <c r="A110" i="13" s="1"/>
  <c r="B110" i="11"/>
  <c r="B110" i="13" s="1"/>
  <c r="B110" i="16" s="1"/>
  <c r="C110" i="11"/>
  <c r="C110" i="13" s="1"/>
  <c r="D110" i="11"/>
  <c r="D110" i="13" s="1"/>
  <c r="E110" i="11"/>
  <c r="E110" i="13" s="1"/>
  <c r="E110" i="16" s="1"/>
  <c r="Q110" i="16" s="1"/>
  <c r="V110" i="16" s="1"/>
  <c r="F110" i="11"/>
  <c r="F110" i="13" s="1"/>
  <c r="G110" i="11"/>
  <c r="H110" i="11"/>
  <c r="A111" i="11"/>
  <c r="A111" i="13" s="1"/>
  <c r="B111" i="11"/>
  <c r="B111" i="13" s="1"/>
  <c r="B111" i="16" s="1"/>
  <c r="C111" i="11"/>
  <c r="C111" i="13" s="1"/>
  <c r="D111" i="11"/>
  <c r="D111" i="13" s="1"/>
  <c r="E111" i="11"/>
  <c r="E111" i="13" s="1"/>
  <c r="E111" i="16" s="1"/>
  <c r="F111" i="11"/>
  <c r="F111" i="13" s="1"/>
  <c r="G111" i="16" s="1"/>
  <c r="G111" i="11"/>
  <c r="H111" i="11"/>
  <c r="A112" i="11"/>
  <c r="A112" i="13" s="1"/>
  <c r="B112" i="11"/>
  <c r="B112" i="13" s="1"/>
  <c r="B112" i="16" s="1"/>
  <c r="C112" i="11"/>
  <c r="C112" i="13" s="1"/>
  <c r="D112" i="11"/>
  <c r="D112" i="13" s="1"/>
  <c r="E112" i="11"/>
  <c r="E112" i="13" s="1"/>
  <c r="F112" i="11"/>
  <c r="F112" i="13" s="1"/>
  <c r="N112" i="13" s="1"/>
  <c r="G112" i="11"/>
  <c r="H112" i="11"/>
  <c r="A113" i="11"/>
  <c r="A113" i="13" s="1"/>
  <c r="B113" i="11"/>
  <c r="B113" i="13" s="1"/>
  <c r="B113" i="16" s="1"/>
  <c r="C113" i="11"/>
  <c r="C113" i="13" s="1"/>
  <c r="D113" i="11"/>
  <c r="D113" i="13" s="1"/>
  <c r="E113" i="11"/>
  <c r="E113" i="13" s="1"/>
  <c r="F113" i="11"/>
  <c r="G113" i="11"/>
  <c r="H113" i="11"/>
  <c r="A114" i="11"/>
  <c r="A114" i="13" s="1"/>
  <c r="B114" i="11"/>
  <c r="B114" i="13" s="1"/>
  <c r="B114" i="16" s="1"/>
  <c r="C114" i="11"/>
  <c r="C114" i="13" s="1"/>
  <c r="D114" i="11"/>
  <c r="D114" i="13" s="1"/>
  <c r="E114" i="11"/>
  <c r="E114" i="13" s="1"/>
  <c r="E114" i="16" s="1"/>
  <c r="F114" i="11"/>
  <c r="G114" i="11"/>
  <c r="H114" i="11"/>
  <c r="A115" i="11"/>
  <c r="A115" i="13" s="1"/>
  <c r="B115" i="11"/>
  <c r="B115" i="13" s="1"/>
  <c r="B115" i="16" s="1"/>
  <c r="C115" i="11"/>
  <c r="C115" i="13" s="1"/>
  <c r="D115" i="11"/>
  <c r="D115" i="13" s="1"/>
  <c r="E115" i="11"/>
  <c r="E115" i="13" s="1"/>
  <c r="E115" i="16" s="1"/>
  <c r="F115" i="11"/>
  <c r="G115" i="11"/>
  <c r="H115" i="11"/>
  <c r="A116" i="11"/>
  <c r="A116" i="13" s="1"/>
  <c r="B116" i="11"/>
  <c r="B116" i="13" s="1"/>
  <c r="B116" i="16" s="1"/>
  <c r="C116" i="11"/>
  <c r="C116" i="13" s="1"/>
  <c r="D116" i="11"/>
  <c r="D116" i="13" s="1"/>
  <c r="E116" i="11"/>
  <c r="E116" i="13" s="1"/>
  <c r="E116" i="16" s="1"/>
  <c r="F116" i="11"/>
  <c r="G116" i="11"/>
  <c r="H116" i="11"/>
  <c r="A117" i="11"/>
  <c r="A117" i="13" s="1"/>
  <c r="B117" i="11"/>
  <c r="B117" i="13" s="1"/>
  <c r="B117" i="16" s="1"/>
  <c r="C117" i="11"/>
  <c r="C117" i="13" s="1"/>
  <c r="D117" i="11"/>
  <c r="D117" i="13" s="1"/>
  <c r="E117" i="11"/>
  <c r="E117" i="13" s="1"/>
  <c r="E117" i="16" s="1"/>
  <c r="F117" i="11"/>
  <c r="F117" i="13" s="1"/>
  <c r="G117" i="16" s="1"/>
  <c r="Q117" i="16" s="1"/>
  <c r="G117" i="11"/>
  <c r="H117" i="11"/>
  <c r="A118" i="11"/>
  <c r="A118" i="13" s="1"/>
  <c r="B118" i="11"/>
  <c r="B118" i="13" s="1"/>
  <c r="B118" i="16" s="1"/>
  <c r="C118" i="11"/>
  <c r="C118" i="13" s="1"/>
  <c r="D118" i="11"/>
  <c r="D118" i="13" s="1"/>
  <c r="E118" i="11"/>
  <c r="E118" i="13" s="1"/>
  <c r="E118" i="16" s="1"/>
  <c r="F118" i="11"/>
  <c r="G118" i="11"/>
  <c r="H118" i="11"/>
  <c r="A119" i="11"/>
  <c r="A119" i="13" s="1"/>
  <c r="B119" i="11"/>
  <c r="B119" i="13" s="1"/>
  <c r="B119" i="16" s="1"/>
  <c r="C119" i="11"/>
  <c r="C119" i="13" s="1"/>
  <c r="C119" i="16" s="1"/>
  <c r="D119" i="11"/>
  <c r="D119" i="13" s="1"/>
  <c r="E119" i="11"/>
  <c r="E119" i="13" s="1"/>
  <c r="E119" i="16" s="1"/>
  <c r="F119" i="11"/>
  <c r="F119" i="13" s="1"/>
  <c r="G119" i="16" s="1"/>
  <c r="G119" i="11"/>
  <c r="H119" i="11"/>
  <c r="A120" i="11"/>
  <c r="A120" i="13" s="1"/>
  <c r="B120" i="11"/>
  <c r="B120" i="13" s="1"/>
  <c r="B120" i="16" s="1"/>
  <c r="C120" i="11"/>
  <c r="C120" i="13" s="1"/>
  <c r="D120" i="11"/>
  <c r="D120" i="13" s="1"/>
  <c r="E120" i="11"/>
  <c r="E120" i="13" s="1"/>
  <c r="F120" i="11"/>
  <c r="F120" i="13" s="1"/>
  <c r="N120" i="13" s="1"/>
  <c r="O120" i="13" s="1"/>
  <c r="G120" i="11"/>
  <c r="H120" i="11"/>
  <c r="A121" i="11"/>
  <c r="A121" i="13" s="1"/>
  <c r="B121" i="11"/>
  <c r="B121" i="13" s="1"/>
  <c r="B121" i="16" s="1"/>
  <c r="C121" i="11"/>
  <c r="C121" i="13" s="1"/>
  <c r="D121" i="11"/>
  <c r="D121" i="13" s="1"/>
  <c r="E121" i="11"/>
  <c r="E121" i="13" s="1"/>
  <c r="E121" i="16" s="1"/>
  <c r="F121" i="11"/>
  <c r="G121" i="11"/>
  <c r="H121" i="11"/>
  <c r="A122" i="11"/>
  <c r="A122" i="13" s="1"/>
  <c r="B122" i="11"/>
  <c r="B122" i="13" s="1"/>
  <c r="B122" i="16" s="1"/>
  <c r="C122" i="11"/>
  <c r="C122" i="13" s="1"/>
  <c r="D122" i="11"/>
  <c r="D122" i="13" s="1"/>
  <c r="E122" i="11"/>
  <c r="E122" i="13" s="1"/>
  <c r="E122" i="16" s="1"/>
  <c r="F122" i="11"/>
  <c r="G122" i="11"/>
  <c r="H122" i="11"/>
  <c r="A123" i="11"/>
  <c r="A123" i="13" s="1"/>
  <c r="B123" i="11"/>
  <c r="B123" i="13" s="1"/>
  <c r="B123" i="16" s="1"/>
  <c r="C123" i="11"/>
  <c r="C123" i="13" s="1"/>
  <c r="D123" i="11"/>
  <c r="D123" i="13" s="1"/>
  <c r="E123" i="11"/>
  <c r="E123" i="13" s="1"/>
  <c r="F123" i="11"/>
  <c r="G123" i="11"/>
  <c r="H123" i="11"/>
  <c r="A124" i="11"/>
  <c r="A124" i="13" s="1"/>
  <c r="B124" i="11"/>
  <c r="B124" i="13" s="1"/>
  <c r="B124" i="16" s="1"/>
  <c r="C124" i="11"/>
  <c r="C124" i="13" s="1"/>
  <c r="D124" i="11"/>
  <c r="D124" i="13" s="1"/>
  <c r="E124" i="11"/>
  <c r="E124" i="13" s="1"/>
  <c r="E124" i="16" s="1"/>
  <c r="F124" i="11"/>
  <c r="G124" i="11"/>
  <c r="H124" i="11"/>
  <c r="A125" i="11"/>
  <c r="A125" i="13" s="1"/>
  <c r="B125" i="11"/>
  <c r="B125" i="13" s="1"/>
  <c r="B125" i="16" s="1"/>
  <c r="C125" i="11"/>
  <c r="C125" i="13" s="1"/>
  <c r="D125" i="11"/>
  <c r="D125" i="13" s="1"/>
  <c r="E125" i="11"/>
  <c r="E125" i="13" s="1"/>
  <c r="E125" i="16" s="1"/>
  <c r="F125" i="11"/>
  <c r="G125" i="11"/>
  <c r="H125" i="11"/>
  <c r="A126" i="11"/>
  <c r="A126" i="13" s="1"/>
  <c r="B126" i="11"/>
  <c r="B126" i="13" s="1"/>
  <c r="B126" i="16" s="1"/>
  <c r="C126" i="11"/>
  <c r="C126" i="13" s="1"/>
  <c r="D126" i="11"/>
  <c r="D126" i="13" s="1"/>
  <c r="E126" i="11"/>
  <c r="E126" i="13" s="1"/>
  <c r="E126" i="16" s="1"/>
  <c r="Q126" i="16" s="1"/>
  <c r="F126" i="11"/>
  <c r="F126" i="13" s="1"/>
  <c r="G126" i="11"/>
  <c r="H126" i="11"/>
  <c r="A127" i="11"/>
  <c r="A127" i="13" s="1"/>
  <c r="B127" i="11"/>
  <c r="B127" i="13" s="1"/>
  <c r="B127" i="16" s="1"/>
  <c r="C127" i="11"/>
  <c r="C127" i="13" s="1"/>
  <c r="D127" i="11"/>
  <c r="D127" i="13" s="1"/>
  <c r="E127" i="11"/>
  <c r="E127" i="13" s="1"/>
  <c r="F127" i="11"/>
  <c r="F127" i="13" s="1"/>
  <c r="G127" i="16" s="1"/>
  <c r="Q127" i="16" s="1"/>
  <c r="V127" i="16" s="1"/>
  <c r="G127" i="11"/>
  <c r="H127" i="11"/>
  <c r="A128" i="11"/>
  <c r="A128" i="13" s="1"/>
  <c r="B128" i="11"/>
  <c r="B128" i="13" s="1"/>
  <c r="B128" i="16" s="1"/>
  <c r="C128" i="11"/>
  <c r="C128" i="13" s="1"/>
  <c r="D128" i="11"/>
  <c r="D128" i="13" s="1"/>
  <c r="E128" i="11"/>
  <c r="E128" i="13" s="1"/>
  <c r="E128" i="16" s="1"/>
  <c r="F128" i="11"/>
  <c r="F128" i="13" s="1"/>
  <c r="N128" i="13" s="1"/>
  <c r="O128" i="13" s="1"/>
  <c r="G128" i="11"/>
  <c r="H128" i="11"/>
  <c r="A129" i="11"/>
  <c r="A129" i="13" s="1"/>
  <c r="B129" i="11"/>
  <c r="B129" i="13" s="1"/>
  <c r="B129" i="16" s="1"/>
  <c r="C129" i="11"/>
  <c r="C129" i="13" s="1"/>
  <c r="D129" i="11"/>
  <c r="D129" i="13" s="1"/>
  <c r="E129" i="11"/>
  <c r="E129" i="13" s="1"/>
  <c r="E129" i="16" s="1"/>
  <c r="F129" i="11"/>
  <c r="G129" i="11"/>
  <c r="H129" i="11"/>
  <c r="A130" i="11"/>
  <c r="A130" i="13" s="1"/>
  <c r="B130" i="11"/>
  <c r="B130" i="13" s="1"/>
  <c r="B130" i="16" s="1"/>
  <c r="C130" i="11"/>
  <c r="C130" i="13" s="1"/>
  <c r="D130" i="11"/>
  <c r="D130" i="13" s="1"/>
  <c r="E130" i="11"/>
  <c r="E130" i="13" s="1"/>
  <c r="E130" i="16" s="1"/>
  <c r="F130" i="11"/>
  <c r="G130" i="11"/>
  <c r="H130" i="11"/>
  <c r="A131" i="11"/>
  <c r="A131" i="13" s="1"/>
  <c r="B131" i="11"/>
  <c r="B131" i="13" s="1"/>
  <c r="B131" i="16" s="1"/>
  <c r="C131" i="11"/>
  <c r="C131" i="13" s="1"/>
  <c r="D131" i="11"/>
  <c r="D131" i="13" s="1"/>
  <c r="D131" i="16" s="1"/>
  <c r="E131" i="11"/>
  <c r="E131" i="13" s="1"/>
  <c r="F131" i="11"/>
  <c r="G131" i="11"/>
  <c r="H131" i="11"/>
  <c r="A132" i="11"/>
  <c r="A132" i="13" s="1"/>
  <c r="B132" i="11"/>
  <c r="B132" i="13" s="1"/>
  <c r="B132" i="16" s="1"/>
  <c r="C132" i="11"/>
  <c r="C132" i="13" s="1"/>
  <c r="D132" i="11"/>
  <c r="D132" i="13" s="1"/>
  <c r="E132" i="11"/>
  <c r="E132" i="13" s="1"/>
  <c r="E132" i="16" s="1"/>
  <c r="F132" i="11"/>
  <c r="G132" i="11"/>
  <c r="H132" i="11"/>
  <c r="A133" i="11"/>
  <c r="A133" i="13" s="1"/>
  <c r="B133" i="11"/>
  <c r="B133" i="13" s="1"/>
  <c r="B133" i="16" s="1"/>
  <c r="C133" i="11"/>
  <c r="C133" i="13" s="1"/>
  <c r="D133" i="11"/>
  <c r="D133" i="13" s="1"/>
  <c r="E133" i="11"/>
  <c r="E133" i="13" s="1"/>
  <c r="E133" i="16" s="1"/>
  <c r="F133" i="11"/>
  <c r="F133" i="13" s="1"/>
  <c r="G133" i="16" s="1"/>
  <c r="Q133" i="16" s="1"/>
  <c r="S133" i="16" s="1"/>
  <c r="G133" i="11"/>
  <c r="H133" i="11"/>
  <c r="A134" i="11"/>
  <c r="A134" i="13" s="1"/>
  <c r="B134" i="11"/>
  <c r="B134" i="13" s="1"/>
  <c r="B134" i="16" s="1"/>
  <c r="C134" i="11"/>
  <c r="C134" i="13" s="1"/>
  <c r="D134" i="11"/>
  <c r="D134" i="13" s="1"/>
  <c r="E134" i="11"/>
  <c r="E134" i="13" s="1"/>
  <c r="E134" i="16" s="1"/>
  <c r="F134" i="11"/>
  <c r="G134" i="11"/>
  <c r="H134" i="11"/>
  <c r="A135" i="11"/>
  <c r="A135" i="13" s="1"/>
  <c r="B135" i="11"/>
  <c r="B135" i="13" s="1"/>
  <c r="B135" i="16" s="1"/>
  <c r="C135" i="11"/>
  <c r="C135" i="13" s="1"/>
  <c r="D135" i="11"/>
  <c r="D135" i="13" s="1"/>
  <c r="E135" i="11"/>
  <c r="E135" i="13" s="1"/>
  <c r="E135" i="16" s="1"/>
  <c r="F135" i="11"/>
  <c r="F135" i="13" s="1"/>
  <c r="G135" i="16" s="1"/>
  <c r="Q135" i="16" s="1"/>
  <c r="G135" i="11"/>
  <c r="H135" i="11"/>
  <c r="A136" i="11"/>
  <c r="A136" i="13" s="1"/>
  <c r="B136" i="11"/>
  <c r="B136" i="13" s="1"/>
  <c r="B136" i="16" s="1"/>
  <c r="C136" i="11"/>
  <c r="C136" i="13" s="1"/>
  <c r="D136" i="11"/>
  <c r="D136" i="13" s="1"/>
  <c r="E136" i="11"/>
  <c r="E136" i="13" s="1"/>
  <c r="E136" i="16" s="1"/>
  <c r="F136" i="11"/>
  <c r="F136" i="13" s="1"/>
  <c r="N136" i="13" s="1"/>
  <c r="O136" i="13" s="1"/>
  <c r="G136" i="11"/>
  <c r="H136" i="11"/>
  <c r="A137" i="11"/>
  <c r="A137" i="13" s="1"/>
  <c r="B137" i="11"/>
  <c r="B137" i="13" s="1"/>
  <c r="B137" i="16" s="1"/>
  <c r="C137" i="11"/>
  <c r="C137" i="13" s="1"/>
  <c r="D137" i="11"/>
  <c r="D137" i="13" s="1"/>
  <c r="E137" i="11"/>
  <c r="E137" i="13" s="1"/>
  <c r="F137" i="11"/>
  <c r="G137" i="11"/>
  <c r="H137" i="11"/>
  <c r="A138" i="11"/>
  <c r="A138" i="13" s="1"/>
  <c r="B138" i="11"/>
  <c r="B138" i="13" s="1"/>
  <c r="B138" i="16" s="1"/>
  <c r="C138" i="11"/>
  <c r="C138" i="13" s="1"/>
  <c r="D138" i="11"/>
  <c r="D138" i="13" s="1"/>
  <c r="E138" i="11"/>
  <c r="E138" i="13" s="1"/>
  <c r="F138" i="11"/>
  <c r="G138" i="11"/>
  <c r="H138" i="11"/>
  <c r="A139" i="11"/>
  <c r="A139" i="13" s="1"/>
  <c r="B139" i="11"/>
  <c r="B139" i="13" s="1"/>
  <c r="B139" i="16" s="1"/>
  <c r="C139" i="11"/>
  <c r="C139" i="13" s="1"/>
  <c r="D139" i="11"/>
  <c r="D139" i="13" s="1"/>
  <c r="E139" i="11"/>
  <c r="E139" i="13" s="1"/>
  <c r="E139" i="16" s="1"/>
  <c r="F139" i="11"/>
  <c r="G139" i="11"/>
  <c r="H139" i="11"/>
  <c r="A140" i="11"/>
  <c r="A140" i="13" s="1"/>
  <c r="B140" i="11"/>
  <c r="B140" i="13" s="1"/>
  <c r="B140" i="16" s="1"/>
  <c r="C140" i="11"/>
  <c r="C140" i="13" s="1"/>
  <c r="D140" i="11"/>
  <c r="D140" i="13" s="1"/>
  <c r="E140" i="11"/>
  <c r="E140" i="13" s="1"/>
  <c r="E140" i="16" s="1"/>
  <c r="F140" i="11"/>
  <c r="G140" i="11"/>
  <c r="H140" i="11"/>
  <c r="A141" i="11"/>
  <c r="A141" i="13" s="1"/>
  <c r="B141" i="11"/>
  <c r="B141" i="13" s="1"/>
  <c r="B141" i="16" s="1"/>
  <c r="C141" i="11"/>
  <c r="C141" i="13" s="1"/>
  <c r="D141" i="11"/>
  <c r="D141" i="13" s="1"/>
  <c r="E141" i="11"/>
  <c r="E141" i="13" s="1"/>
  <c r="E141" i="16" s="1"/>
  <c r="F141" i="11"/>
  <c r="G141" i="11"/>
  <c r="H141" i="11"/>
  <c r="A142" i="11"/>
  <c r="A142" i="13" s="1"/>
  <c r="B142" i="11"/>
  <c r="B142" i="13" s="1"/>
  <c r="B142" i="16" s="1"/>
  <c r="C142" i="11"/>
  <c r="C142" i="13" s="1"/>
  <c r="D142" i="11"/>
  <c r="D142" i="13" s="1"/>
  <c r="E142" i="11"/>
  <c r="E142" i="13" s="1"/>
  <c r="E142" i="16" s="1"/>
  <c r="F142" i="11"/>
  <c r="F142" i="13" s="1"/>
  <c r="G142" i="16" s="1"/>
  <c r="Q142" i="16" s="1"/>
  <c r="U142" i="16" s="1"/>
  <c r="G142" i="11"/>
  <c r="H142" i="11"/>
  <c r="A143" i="11"/>
  <c r="A143" i="13" s="1"/>
  <c r="B143" i="11"/>
  <c r="B143" i="13" s="1"/>
  <c r="B143" i="16" s="1"/>
  <c r="C143" i="11"/>
  <c r="C143" i="13" s="1"/>
  <c r="D143" i="11"/>
  <c r="D143" i="13" s="1"/>
  <c r="E143" i="11"/>
  <c r="E143" i="13" s="1"/>
  <c r="E143" i="16" s="1"/>
  <c r="F143" i="11"/>
  <c r="F143" i="13" s="1"/>
  <c r="N143" i="13" s="1"/>
  <c r="O143" i="13" s="1"/>
  <c r="G143" i="11"/>
  <c r="H143" i="11"/>
  <c r="A144" i="11"/>
  <c r="A144" i="13" s="1"/>
  <c r="B144" i="11"/>
  <c r="B144" i="13" s="1"/>
  <c r="B144" i="16" s="1"/>
  <c r="C144" i="11"/>
  <c r="C144" i="13" s="1"/>
  <c r="D144" i="11"/>
  <c r="D144" i="13" s="1"/>
  <c r="E144" i="11"/>
  <c r="E144" i="13" s="1"/>
  <c r="E144" i="16" s="1"/>
  <c r="F144" i="11"/>
  <c r="F144" i="13" s="1"/>
  <c r="N144" i="13" s="1"/>
  <c r="G144" i="11"/>
  <c r="H144" i="11"/>
  <c r="A145" i="11"/>
  <c r="A145" i="13" s="1"/>
  <c r="B145" i="11"/>
  <c r="B145" i="13" s="1"/>
  <c r="B145" i="16" s="1"/>
  <c r="C145" i="11"/>
  <c r="C145" i="13" s="1"/>
  <c r="D145" i="11"/>
  <c r="D145" i="13" s="1"/>
  <c r="E145" i="11"/>
  <c r="E145" i="13" s="1"/>
  <c r="F145" i="11"/>
  <c r="G145" i="11"/>
  <c r="H145" i="11"/>
  <c r="A146" i="11"/>
  <c r="A146" i="13" s="1"/>
  <c r="B146" i="11"/>
  <c r="B146" i="13" s="1"/>
  <c r="B146" i="16" s="1"/>
  <c r="C146" i="11"/>
  <c r="C146" i="13" s="1"/>
  <c r="D146" i="11"/>
  <c r="D146" i="13" s="1"/>
  <c r="E146" i="11"/>
  <c r="E146" i="13" s="1"/>
  <c r="E146" i="16" s="1"/>
  <c r="F146" i="11"/>
  <c r="G146" i="11"/>
  <c r="H146" i="11"/>
  <c r="A147" i="11"/>
  <c r="A147" i="13" s="1"/>
  <c r="B147" i="11"/>
  <c r="B147" i="13" s="1"/>
  <c r="B147" i="16" s="1"/>
  <c r="C147" i="11"/>
  <c r="C147" i="13" s="1"/>
  <c r="D147" i="11"/>
  <c r="D147" i="13" s="1"/>
  <c r="E147" i="11"/>
  <c r="E147" i="13" s="1"/>
  <c r="E147" i="16" s="1"/>
  <c r="F147" i="11"/>
  <c r="G147" i="11"/>
  <c r="H147" i="11"/>
  <c r="A148" i="11"/>
  <c r="A148" i="13" s="1"/>
  <c r="B148" i="11"/>
  <c r="B148" i="13" s="1"/>
  <c r="B148" i="16" s="1"/>
  <c r="C148" i="11"/>
  <c r="C148" i="13" s="1"/>
  <c r="D148" i="11"/>
  <c r="D148" i="13" s="1"/>
  <c r="E148" i="11"/>
  <c r="E148" i="13" s="1"/>
  <c r="E148" i="16" s="1"/>
  <c r="F148" i="11"/>
  <c r="G148" i="11"/>
  <c r="H148" i="11"/>
  <c r="A149" i="11"/>
  <c r="A149" i="13" s="1"/>
  <c r="B149" i="11"/>
  <c r="B149" i="13" s="1"/>
  <c r="B149" i="16" s="1"/>
  <c r="C149" i="11"/>
  <c r="C149" i="13" s="1"/>
  <c r="D149" i="11"/>
  <c r="D149" i="13" s="1"/>
  <c r="E149" i="11"/>
  <c r="E149" i="13" s="1"/>
  <c r="E149" i="16" s="1"/>
  <c r="F149" i="11"/>
  <c r="F149" i="13" s="1"/>
  <c r="N149" i="13" s="1"/>
  <c r="O149" i="13" s="1"/>
  <c r="G149" i="11"/>
  <c r="H149" i="11"/>
  <c r="A150" i="11"/>
  <c r="A150" i="13" s="1"/>
  <c r="B150" i="11"/>
  <c r="B150" i="13" s="1"/>
  <c r="B150" i="16" s="1"/>
  <c r="C150" i="11"/>
  <c r="C150" i="13" s="1"/>
  <c r="D150" i="11"/>
  <c r="D150" i="13" s="1"/>
  <c r="E150" i="11"/>
  <c r="E150" i="13" s="1"/>
  <c r="E150" i="16" s="1"/>
  <c r="F150" i="11"/>
  <c r="G150" i="11"/>
  <c r="H150" i="11"/>
  <c r="B13" i="11"/>
  <c r="B13" i="13" s="1"/>
  <c r="C13" i="11"/>
  <c r="C13" i="13" s="1"/>
  <c r="C13" i="16" s="1"/>
  <c r="D13" i="11"/>
  <c r="D13" i="13" s="1"/>
  <c r="E13" i="13"/>
  <c r="G13" i="11"/>
  <c r="H13" i="11"/>
  <c r="A13" i="11"/>
  <c r="A13" i="13" s="1"/>
  <c r="I8" i="11"/>
  <c r="I10" i="11"/>
  <c r="I12" i="11"/>
  <c r="I14" i="11"/>
  <c r="I16" i="11"/>
  <c r="I24" i="11"/>
  <c r="I46" i="11"/>
  <c r="I62" i="11"/>
  <c r="I64" i="11"/>
  <c r="I88" i="11"/>
  <c r="I104" i="11"/>
  <c r="I110" i="11"/>
  <c r="I128" i="11"/>
  <c r="I144" i="11"/>
  <c r="A2" i="18"/>
  <c r="M7" i="14"/>
  <c r="M8" i="14"/>
  <c r="M9" i="14"/>
  <c r="M10" i="14"/>
  <c r="B2" i="17"/>
  <c r="A2" i="17"/>
  <c r="C2" i="16"/>
  <c r="A2" i="16"/>
  <c r="B2" i="15"/>
  <c r="A2" i="15"/>
  <c r="B2" i="14"/>
  <c r="A2" i="14"/>
  <c r="C2" i="13"/>
  <c r="A2" i="13"/>
  <c r="B2" i="5"/>
  <c r="A2" i="5"/>
  <c r="B2" i="12"/>
  <c r="A2" i="12"/>
  <c r="I6" i="11"/>
  <c r="I7" i="11"/>
  <c r="I9" i="11"/>
  <c r="I11" i="11"/>
  <c r="I15" i="11"/>
  <c r="I21" i="11"/>
  <c r="I37" i="11"/>
  <c r="I39" i="11"/>
  <c r="I55" i="11"/>
  <c r="I63" i="11"/>
  <c r="I85" i="11"/>
  <c r="I101" i="11"/>
  <c r="I103" i="11"/>
  <c r="I127" i="11"/>
  <c r="I143" i="11"/>
  <c r="D37" i="5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D64" i="16"/>
  <c r="D65" i="16"/>
  <c r="D66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E66" i="16"/>
  <c r="E67" i="16"/>
  <c r="E73" i="16"/>
  <c r="E74" i="16"/>
  <c r="E81" i="16"/>
  <c r="E87" i="16"/>
  <c r="E88" i="16"/>
  <c r="E95" i="16"/>
  <c r="Q95" i="16" s="1"/>
  <c r="X95" i="16" s="1"/>
  <c r="E98" i="16"/>
  <c r="E99" i="16"/>
  <c r="E106" i="16"/>
  <c r="E112" i="16"/>
  <c r="E113" i="16"/>
  <c r="E120" i="16"/>
  <c r="E123" i="16"/>
  <c r="E127" i="16"/>
  <c r="E131" i="16"/>
  <c r="E137" i="16"/>
  <c r="E138" i="16"/>
  <c r="E145" i="16"/>
  <c r="J9" i="12"/>
  <c r="O9" i="14" s="1"/>
  <c r="N7" i="13"/>
  <c r="N16" i="13"/>
  <c r="O16" i="13" s="1"/>
  <c r="N18" i="13"/>
  <c r="N20" i="13"/>
  <c r="O20" i="13" s="1"/>
  <c r="N23" i="13"/>
  <c r="O23" i="13" s="1"/>
  <c r="N24" i="13"/>
  <c r="O24" i="13" s="1"/>
  <c r="N25" i="13"/>
  <c r="N26" i="13"/>
  <c r="P26" i="13" s="1"/>
  <c r="N31" i="13"/>
  <c r="N32" i="13"/>
  <c r="O32" i="13" s="1"/>
  <c r="N39" i="13"/>
  <c r="P39" i="13" s="1"/>
  <c r="N40" i="13"/>
  <c r="O40" i="13" s="1"/>
  <c r="N48" i="13"/>
  <c r="N53" i="13"/>
  <c r="P53" i="13" s="1"/>
  <c r="N56" i="13"/>
  <c r="O56" i="13" s="1"/>
  <c r="G149" i="16"/>
  <c r="Q149" i="16" s="1"/>
  <c r="T149" i="16" s="1"/>
  <c r="G143" i="16"/>
  <c r="Q143" i="16"/>
  <c r="V143" i="16" s="1"/>
  <c r="N135" i="13"/>
  <c r="N127" i="13"/>
  <c r="Q119" i="16"/>
  <c r="T119" i="16" s="1"/>
  <c r="N119" i="13"/>
  <c r="O119" i="13" s="1"/>
  <c r="N111" i="13"/>
  <c r="O111" i="13" s="1"/>
  <c r="N103" i="13"/>
  <c r="G101" i="16"/>
  <c r="N101" i="13"/>
  <c r="O101" i="13" s="1"/>
  <c r="G95" i="16"/>
  <c r="N95" i="13"/>
  <c r="G87" i="16"/>
  <c r="Q87" i="16"/>
  <c r="S87" i="16" s="1"/>
  <c r="N87" i="13"/>
  <c r="O87" i="13" s="1"/>
  <c r="G85" i="16"/>
  <c r="N85" i="13"/>
  <c r="O85" i="13" s="1"/>
  <c r="G79" i="16"/>
  <c r="N79" i="13"/>
  <c r="O79" i="13" s="1"/>
  <c r="G71" i="16"/>
  <c r="Q71" i="16"/>
  <c r="X71" i="16" s="1"/>
  <c r="N71" i="13"/>
  <c r="G69" i="16"/>
  <c r="Q69" i="16"/>
  <c r="U69" i="16" s="1"/>
  <c r="N69" i="13"/>
  <c r="O69" i="13" s="1"/>
  <c r="G144" i="16"/>
  <c r="G136" i="16"/>
  <c r="Q136" i="16" s="1"/>
  <c r="G128" i="16"/>
  <c r="Q128" i="16" s="1"/>
  <c r="X128" i="16" s="1"/>
  <c r="G126" i="16"/>
  <c r="N126" i="13"/>
  <c r="O126" i="13" s="1"/>
  <c r="G120" i="16"/>
  <c r="Q120" i="16" s="1"/>
  <c r="S120" i="16" s="1"/>
  <c r="G112" i="16"/>
  <c r="G110" i="16"/>
  <c r="N110" i="13"/>
  <c r="P110" i="13" s="1"/>
  <c r="G104" i="16"/>
  <c r="G96" i="16"/>
  <c r="Q96" i="16" s="1"/>
  <c r="X96" i="16" s="1"/>
  <c r="G94" i="16"/>
  <c r="N94" i="13"/>
  <c r="O94" i="13" s="1"/>
  <c r="G88" i="16"/>
  <c r="Q88" i="16" s="1"/>
  <c r="U88" i="16" s="1"/>
  <c r="G80" i="16"/>
  <c r="Q80" i="16" s="1"/>
  <c r="T80" i="16" s="1"/>
  <c r="N80" i="13"/>
  <c r="G78" i="16"/>
  <c r="N78" i="13"/>
  <c r="O78" i="13" s="1"/>
  <c r="G72" i="16"/>
  <c r="Q72" i="16" s="1"/>
  <c r="S72" i="16" s="1"/>
  <c r="N72" i="13"/>
  <c r="G64" i="16"/>
  <c r="Q64" i="16" s="1"/>
  <c r="N64" i="13"/>
  <c r="O64" i="13" s="1"/>
  <c r="N9" i="13"/>
  <c r="N8" i="13"/>
  <c r="O8" i="13" s="1"/>
  <c r="Q94" i="16"/>
  <c r="V94" i="16" s="1"/>
  <c r="Q78" i="16"/>
  <c r="W78" i="16" s="1"/>
  <c r="C39" i="15"/>
  <c r="C39" i="18"/>
  <c r="G39" i="18" s="1"/>
  <c r="C33" i="15"/>
  <c r="D33" i="18" s="1"/>
  <c r="F39" i="15"/>
  <c r="E39" i="15"/>
  <c r="E39" i="18"/>
  <c r="E35" i="15"/>
  <c r="F35" i="18" s="1"/>
  <c r="H38" i="15"/>
  <c r="E29" i="15"/>
  <c r="M7" i="15"/>
  <c r="K7" i="18" s="1"/>
  <c r="K13" i="18" s="1"/>
  <c r="M9" i="15"/>
  <c r="K9" i="18"/>
  <c r="M12" i="15"/>
  <c r="K12" i="18"/>
  <c r="M11" i="15"/>
  <c r="K11" i="18" s="1"/>
  <c r="M10" i="15"/>
  <c r="K10" i="18"/>
  <c r="M8" i="15"/>
  <c r="K8" i="18"/>
  <c r="M6" i="15"/>
  <c r="K6" i="18"/>
  <c r="L11" i="15"/>
  <c r="J11" i="18" s="1"/>
  <c r="L10" i="15"/>
  <c r="J10" i="18"/>
  <c r="L9" i="15"/>
  <c r="J9" i="18"/>
  <c r="L8" i="15"/>
  <c r="J8" i="18"/>
  <c r="L7" i="15"/>
  <c r="J7" i="18" s="1"/>
  <c r="L6" i="15"/>
  <c r="J6" i="18" s="1"/>
  <c r="J13" i="5"/>
  <c r="I15" i="15"/>
  <c r="I9" i="15"/>
  <c r="C28" i="15"/>
  <c r="C29" i="15"/>
  <c r="D29" i="18" s="1"/>
  <c r="C30" i="15"/>
  <c r="C30" i="18"/>
  <c r="G30" i="18" s="1"/>
  <c r="C31" i="15"/>
  <c r="C31" i="18"/>
  <c r="C32" i="15"/>
  <c r="C32" i="18"/>
  <c r="C34" i="15"/>
  <c r="C34" i="18" s="1"/>
  <c r="C35" i="15"/>
  <c r="C35" i="18"/>
  <c r="C27" i="15"/>
  <c r="C27" i="18"/>
  <c r="C25" i="15"/>
  <c r="B25" i="15"/>
  <c r="B25" i="18" s="1"/>
  <c r="C24" i="15"/>
  <c r="B24" i="15"/>
  <c r="B24" i="18"/>
  <c r="C23" i="15"/>
  <c r="C23" i="18" s="1"/>
  <c r="B23" i="15"/>
  <c r="B23" i="18"/>
  <c r="B20" i="15"/>
  <c r="B20" i="18" s="1"/>
  <c r="C20" i="15"/>
  <c r="C20" i="18" s="1"/>
  <c r="G20" i="18" s="1"/>
  <c r="B21" i="15"/>
  <c r="B21" i="18" s="1"/>
  <c r="C21" i="15"/>
  <c r="C21" i="18" s="1"/>
  <c r="B19" i="15"/>
  <c r="B19" i="18"/>
  <c r="C19" i="15"/>
  <c r="C19" i="18"/>
  <c r="C16" i="15"/>
  <c r="C14" i="15"/>
  <c r="C10" i="15"/>
  <c r="D10" i="18"/>
  <c r="D10" i="15"/>
  <c r="C8" i="15"/>
  <c r="D8" i="18" s="1"/>
  <c r="G2" i="13"/>
  <c r="F2" i="13"/>
  <c r="G2" i="16"/>
  <c r="F2" i="16"/>
  <c r="G2" i="18"/>
  <c r="E2" i="18"/>
  <c r="B2" i="18"/>
  <c r="J2" i="17"/>
  <c r="H2" i="17"/>
  <c r="G2" i="15"/>
  <c r="E2" i="15"/>
  <c r="J2" i="14"/>
  <c r="H2" i="14"/>
  <c r="E2" i="5"/>
  <c r="D2" i="5"/>
  <c r="G2" i="12"/>
  <c r="F2" i="12"/>
  <c r="H2" i="11"/>
  <c r="H6" i="18"/>
  <c r="D31" i="18"/>
  <c r="D32" i="18"/>
  <c r="M10" i="17"/>
  <c r="M9" i="17"/>
  <c r="M8" i="17"/>
  <c r="M7" i="17"/>
  <c r="Q8" i="16"/>
  <c r="A59" i="16"/>
  <c r="B59" i="16"/>
  <c r="C59" i="16"/>
  <c r="D59" i="16"/>
  <c r="E59" i="16"/>
  <c r="A60" i="16"/>
  <c r="B60" i="16"/>
  <c r="C60" i="16"/>
  <c r="D60" i="16"/>
  <c r="E60" i="16"/>
  <c r="A61" i="16"/>
  <c r="B61" i="16"/>
  <c r="C61" i="16"/>
  <c r="D61" i="16"/>
  <c r="E61" i="16"/>
  <c r="A62" i="16"/>
  <c r="B62" i="16"/>
  <c r="C62" i="16"/>
  <c r="D62" i="16"/>
  <c r="E62" i="16"/>
  <c r="G62" i="16"/>
  <c r="Q62" i="16" s="1"/>
  <c r="X62" i="16" s="1"/>
  <c r="A63" i="16"/>
  <c r="B63" i="16"/>
  <c r="C63" i="16"/>
  <c r="D63" i="16"/>
  <c r="E63" i="16"/>
  <c r="G63" i="16"/>
  <c r="Q63" i="16"/>
  <c r="V63" i="16" s="1"/>
  <c r="H6" i="15"/>
  <c r="H12" i="15"/>
  <c r="H18" i="15"/>
  <c r="H22" i="15"/>
  <c r="H26" i="15"/>
  <c r="F28" i="15"/>
  <c r="F29" i="15"/>
  <c r="F30" i="15"/>
  <c r="F37" i="15" s="1"/>
  <c r="F31" i="15"/>
  <c r="F32" i="15"/>
  <c r="F33" i="15"/>
  <c r="F34" i="15"/>
  <c r="F35" i="15"/>
  <c r="F27" i="15"/>
  <c r="F24" i="15"/>
  <c r="F25" i="15"/>
  <c r="F23" i="15"/>
  <c r="F20" i="15"/>
  <c r="F21" i="15"/>
  <c r="F19" i="15"/>
  <c r="F14" i="15"/>
  <c r="F15" i="15"/>
  <c r="F16" i="15"/>
  <c r="F13" i="15"/>
  <c r="F17" i="15" s="1"/>
  <c r="F8" i="15"/>
  <c r="F11" i="15" s="1"/>
  <c r="F9" i="15"/>
  <c r="F10" i="15"/>
  <c r="F7" i="15"/>
  <c r="D28" i="15"/>
  <c r="D29" i="15"/>
  <c r="D30" i="15"/>
  <c r="D31" i="15"/>
  <c r="D32" i="15"/>
  <c r="D33" i="15"/>
  <c r="D34" i="15"/>
  <c r="D35" i="15"/>
  <c r="D27" i="15"/>
  <c r="D24" i="15"/>
  <c r="D25" i="15"/>
  <c r="D25" i="18"/>
  <c r="D23" i="15"/>
  <c r="D23" i="18" s="1"/>
  <c r="D20" i="15"/>
  <c r="D20" i="18" s="1"/>
  <c r="D14" i="15"/>
  <c r="D8" i="15"/>
  <c r="D7" i="15"/>
  <c r="E30" i="15"/>
  <c r="E30" i="18" s="1"/>
  <c r="E31" i="15"/>
  <c r="G31" i="15" s="1"/>
  <c r="H31" i="18" s="1"/>
  <c r="E32" i="15"/>
  <c r="E32" i="18" s="1"/>
  <c r="E33" i="15"/>
  <c r="E33" i="18" s="1"/>
  <c r="E34" i="15"/>
  <c r="F34" i="18" s="1"/>
  <c r="E28" i="15"/>
  <c r="E37" i="15" s="1"/>
  <c r="E27" i="15"/>
  <c r="E27" i="18" s="1"/>
  <c r="E25" i="15"/>
  <c r="E25" i="18" s="1"/>
  <c r="E24" i="15"/>
  <c r="E24" i="18" s="1"/>
  <c r="E23" i="15"/>
  <c r="E23" i="18"/>
  <c r="E20" i="15"/>
  <c r="F20" i="18" s="1"/>
  <c r="E21" i="15"/>
  <c r="E21" i="18"/>
  <c r="G21" i="18" s="1"/>
  <c r="E19" i="15"/>
  <c r="G19" i="15" s="1"/>
  <c r="H19" i="18" s="1"/>
  <c r="E14" i="15"/>
  <c r="E17" i="15" s="1"/>
  <c r="E15" i="15"/>
  <c r="E15" i="18" s="1"/>
  <c r="E16" i="15"/>
  <c r="E13" i="15"/>
  <c r="F13" i="18" s="1"/>
  <c r="E8" i="15"/>
  <c r="E8" i="18"/>
  <c r="E9" i="15"/>
  <c r="F9" i="18" s="1"/>
  <c r="E9" i="18"/>
  <c r="E10" i="15"/>
  <c r="E10" i="18" s="1"/>
  <c r="E7" i="15"/>
  <c r="E6" i="14"/>
  <c r="E7" i="14"/>
  <c r="E8" i="14"/>
  <c r="E9" i="14"/>
  <c r="E10" i="14"/>
  <c r="E11" i="14"/>
  <c r="E12" i="14"/>
  <c r="E13" i="14"/>
  <c r="E15" i="14"/>
  <c r="E16" i="14"/>
  <c r="E17" i="14"/>
  <c r="E18" i="14"/>
  <c r="E19" i="14"/>
  <c r="E20" i="14"/>
  <c r="E21" i="14"/>
  <c r="E22" i="14"/>
  <c r="E23" i="14"/>
  <c r="E25" i="14"/>
  <c r="E27" i="14"/>
  <c r="E28" i="14"/>
  <c r="E29" i="14"/>
  <c r="E30" i="14"/>
  <c r="E31" i="14"/>
  <c r="E32" i="14"/>
  <c r="E33" i="14"/>
  <c r="E35" i="14"/>
  <c r="E36" i="14"/>
  <c r="E37" i="14"/>
  <c r="F39" i="18"/>
  <c r="E16" i="18"/>
  <c r="C24" i="18"/>
  <c r="G24" i="18" s="1"/>
  <c r="C25" i="18"/>
  <c r="G25" i="18" s="1"/>
  <c r="E29" i="18"/>
  <c r="D24" i="18"/>
  <c r="G32" i="15"/>
  <c r="H32" i="18" s="1"/>
  <c r="D28" i="18"/>
  <c r="E20" i="18"/>
  <c r="H22" i="18"/>
  <c r="E31" i="18"/>
  <c r="G31" i="18" s="1"/>
  <c r="F19" i="18"/>
  <c r="F24" i="18"/>
  <c r="F29" i="18"/>
  <c r="E34" i="18"/>
  <c r="F10" i="18"/>
  <c r="F8" i="18"/>
  <c r="F11" i="18" s="1"/>
  <c r="F16" i="18"/>
  <c r="F23" i="18"/>
  <c r="F25" i="18"/>
  <c r="F31" i="18"/>
  <c r="H26" i="18"/>
  <c r="F21" i="18"/>
  <c r="F15" i="18"/>
  <c r="H38" i="18"/>
  <c r="G14" i="16"/>
  <c r="G15" i="16"/>
  <c r="G16" i="16"/>
  <c r="G18" i="16"/>
  <c r="G19" i="16"/>
  <c r="G20" i="16"/>
  <c r="G21" i="16"/>
  <c r="G22" i="16"/>
  <c r="G23" i="16"/>
  <c r="G24" i="16"/>
  <c r="G25" i="16"/>
  <c r="G26" i="16"/>
  <c r="G30" i="16"/>
  <c r="G31" i="16"/>
  <c r="G32" i="16"/>
  <c r="G37" i="16"/>
  <c r="G39" i="16"/>
  <c r="Q39" i="16" s="1"/>
  <c r="V39" i="16" s="1"/>
  <c r="G40" i="16"/>
  <c r="G46" i="16"/>
  <c r="Q46" i="16" s="1"/>
  <c r="U46" i="16" s="1"/>
  <c r="G47" i="16"/>
  <c r="Q47" i="16" s="1"/>
  <c r="X47" i="16" s="1"/>
  <c r="G48" i="16"/>
  <c r="E13" i="16"/>
  <c r="E14" i="16"/>
  <c r="E15" i="16"/>
  <c r="E16" i="16"/>
  <c r="Q16" i="16" s="1"/>
  <c r="U16" i="16" s="1"/>
  <c r="E17" i="16"/>
  <c r="E18" i="16"/>
  <c r="E20" i="16"/>
  <c r="E21" i="16"/>
  <c r="E22" i="16"/>
  <c r="E23" i="16"/>
  <c r="E24" i="16"/>
  <c r="Q24" i="16" s="1"/>
  <c r="T24" i="16" s="1"/>
  <c r="E25" i="16"/>
  <c r="E26" i="16"/>
  <c r="E27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Q40" i="16" s="1"/>
  <c r="X40" i="16" s="1"/>
  <c r="E41" i="16"/>
  <c r="E42" i="16"/>
  <c r="E43" i="16"/>
  <c r="E44" i="16"/>
  <c r="E45" i="16"/>
  <c r="E46" i="16"/>
  <c r="E47" i="16"/>
  <c r="E48" i="16"/>
  <c r="Q48" i="16" s="1"/>
  <c r="S48" i="16" s="1"/>
  <c r="E49" i="16"/>
  <c r="E50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3" i="16"/>
  <c r="B44" i="16"/>
  <c r="B45" i="16"/>
  <c r="B46" i="16"/>
  <c r="B47" i="16"/>
  <c r="B48" i="16"/>
  <c r="B49" i="16"/>
  <c r="B50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E13" i="5"/>
  <c r="Q10" i="14"/>
  <c r="K43" i="14"/>
  <c r="K42" i="14"/>
  <c r="K41" i="14"/>
  <c r="K40" i="14"/>
  <c r="K39" i="14"/>
  <c r="K38" i="14"/>
  <c r="K37" i="14"/>
  <c r="K36" i="14"/>
  <c r="K35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4" i="14"/>
  <c r="K13" i="14"/>
  <c r="K12" i="14"/>
  <c r="K11" i="14"/>
  <c r="K10" i="14"/>
  <c r="Q9" i="14"/>
  <c r="K9" i="14"/>
  <c r="Q8" i="14"/>
  <c r="K8" i="14"/>
  <c r="Q7" i="14"/>
  <c r="K7" i="14"/>
  <c r="B42" i="16"/>
  <c r="Q9" i="16"/>
  <c r="U9" i="16" s="1"/>
  <c r="A53" i="16"/>
  <c r="A57" i="16"/>
  <c r="A51" i="16"/>
  <c r="A55" i="16"/>
  <c r="B54" i="16"/>
  <c r="B58" i="16"/>
  <c r="B52" i="16"/>
  <c r="B56" i="16"/>
  <c r="C53" i="16"/>
  <c r="C57" i="16"/>
  <c r="C51" i="16"/>
  <c r="C55" i="16"/>
  <c r="D54" i="16"/>
  <c r="D58" i="16"/>
  <c r="D52" i="16"/>
  <c r="D56" i="16"/>
  <c r="E53" i="16"/>
  <c r="E57" i="16"/>
  <c r="E51" i="16"/>
  <c r="E55" i="16"/>
  <c r="G56" i="16"/>
  <c r="Q56" i="16" s="1"/>
  <c r="X56" i="16" s="1"/>
  <c r="A54" i="16"/>
  <c r="A58" i="16"/>
  <c r="A52" i="16"/>
  <c r="A56" i="16"/>
  <c r="B53" i="16"/>
  <c r="B57" i="16"/>
  <c r="B51" i="16"/>
  <c r="B55" i="16"/>
  <c r="C54" i="16"/>
  <c r="C58" i="16"/>
  <c r="C52" i="16"/>
  <c r="C56" i="16"/>
  <c r="D53" i="16"/>
  <c r="D57" i="16"/>
  <c r="D51" i="16"/>
  <c r="D55" i="16"/>
  <c r="E54" i="16"/>
  <c r="E58" i="16"/>
  <c r="E52" i="16"/>
  <c r="E56" i="16"/>
  <c r="G53" i="16"/>
  <c r="G55" i="16"/>
  <c r="Q55" i="16"/>
  <c r="V55" i="16" s="1"/>
  <c r="D14" i="18"/>
  <c r="Q53" i="16"/>
  <c r="U53" i="16" s="1"/>
  <c r="Q25" i="16"/>
  <c r="U25" i="16" s="1"/>
  <c r="Q26" i="16"/>
  <c r="G44" i="12"/>
  <c r="K6" i="14"/>
  <c r="Q6" i="14"/>
  <c r="D36" i="5"/>
  <c r="C36" i="5"/>
  <c r="E28" i="5"/>
  <c r="H28" i="15"/>
  <c r="E29" i="5"/>
  <c r="H29" i="15" s="1"/>
  <c r="E30" i="5"/>
  <c r="H30" i="15" s="1"/>
  <c r="E31" i="5"/>
  <c r="H31" i="15" s="1"/>
  <c r="E32" i="5"/>
  <c r="H32" i="15"/>
  <c r="E33" i="5"/>
  <c r="H33" i="15" s="1"/>
  <c r="E34" i="5"/>
  <c r="H34" i="15"/>
  <c r="E35" i="5"/>
  <c r="H35" i="15" s="1"/>
  <c r="E27" i="5"/>
  <c r="H27" i="15"/>
  <c r="E24" i="5"/>
  <c r="H24" i="15" s="1"/>
  <c r="E25" i="5"/>
  <c r="H25" i="15" s="1"/>
  <c r="E23" i="5"/>
  <c r="H23" i="15" s="1"/>
  <c r="E20" i="5"/>
  <c r="H20" i="15"/>
  <c r="E21" i="5"/>
  <c r="H21" i="15"/>
  <c r="D11" i="5"/>
  <c r="D17" i="5"/>
  <c r="E14" i="5"/>
  <c r="H14" i="15" s="1"/>
  <c r="E16" i="5"/>
  <c r="H16" i="15"/>
  <c r="E19" i="5"/>
  <c r="E36" i="5" s="1"/>
  <c r="H36" i="15" s="1"/>
  <c r="E8" i="5"/>
  <c r="H8" i="15"/>
  <c r="E10" i="5"/>
  <c r="H10" i="15" s="1"/>
  <c r="E7" i="5"/>
  <c r="H7" i="15" s="1"/>
  <c r="H18" i="18"/>
  <c r="H12" i="18"/>
  <c r="C38" i="12"/>
  <c r="D16" i="15"/>
  <c r="D19" i="15"/>
  <c r="D19" i="18" s="1"/>
  <c r="D16" i="18"/>
  <c r="D39" i="15"/>
  <c r="E39" i="5"/>
  <c r="H39" i="15"/>
  <c r="D13" i="15"/>
  <c r="H19" i="15"/>
  <c r="D21" i="15"/>
  <c r="D21" i="18" s="1"/>
  <c r="H13" i="15"/>
  <c r="D39" i="18"/>
  <c r="D35" i="18"/>
  <c r="D30" i="18"/>
  <c r="C33" i="18"/>
  <c r="G33" i="18" s="1"/>
  <c r="D27" i="18"/>
  <c r="G23" i="15"/>
  <c r="H23" i="18"/>
  <c r="E7" i="18"/>
  <c r="E11" i="18" s="1"/>
  <c r="E13" i="18"/>
  <c r="G16" i="15"/>
  <c r="H16" i="18" s="1"/>
  <c r="G39" i="15"/>
  <c r="H39" i="18"/>
  <c r="F33" i="18"/>
  <c r="F30" i="18"/>
  <c r="F27" i="18"/>
  <c r="F7" i="18"/>
  <c r="E19" i="18"/>
  <c r="G27" i="15"/>
  <c r="H27" i="18" s="1"/>
  <c r="G34" i="15"/>
  <c r="H34" i="18" s="1"/>
  <c r="G29" i="15"/>
  <c r="H29" i="18"/>
  <c r="D34" i="18"/>
  <c r="C29" i="18"/>
  <c r="G29" i="18" s="1"/>
  <c r="G19" i="18"/>
  <c r="D40" i="5"/>
  <c r="G10" i="15"/>
  <c r="H10" i="18" s="1"/>
  <c r="G27" i="18"/>
  <c r="G34" i="18"/>
  <c r="G32" i="18"/>
  <c r="G8" i="15"/>
  <c r="H8" i="18" s="1"/>
  <c r="G23" i="18"/>
  <c r="K14" i="12"/>
  <c r="Q31" i="16" l="1"/>
  <c r="Q20" i="16"/>
  <c r="Q32" i="16"/>
  <c r="V32" i="16" s="1"/>
  <c r="Q37" i="16"/>
  <c r="S37" i="16" s="1"/>
  <c r="Q30" i="16"/>
  <c r="S30" i="16" s="1"/>
  <c r="Q23" i="16"/>
  <c r="U23" i="16" s="1"/>
  <c r="Q22" i="16"/>
  <c r="S22" i="16" s="1"/>
  <c r="Q21" i="16"/>
  <c r="T21" i="16" s="1"/>
  <c r="Q18" i="16"/>
  <c r="U18" i="16" s="1"/>
  <c r="N15" i="13"/>
  <c r="O15" i="13" s="1"/>
  <c r="N14" i="13"/>
  <c r="N12" i="13"/>
  <c r="O12" i="13" s="1"/>
  <c r="Q15" i="16"/>
  <c r="U15" i="16" s="1"/>
  <c r="Q14" i="16"/>
  <c r="W14" i="16" s="1"/>
  <c r="N11" i="13"/>
  <c r="O11" i="13" s="1"/>
  <c r="S101" i="16"/>
  <c r="S78" i="16"/>
  <c r="S69" i="16"/>
  <c r="G20" i="15"/>
  <c r="H20" i="18" s="1"/>
  <c r="T135" i="16"/>
  <c r="U135" i="16"/>
  <c r="E11" i="15"/>
  <c r="E40" i="15" s="1"/>
  <c r="F40" i="15"/>
  <c r="E14" i="18"/>
  <c r="E17" i="18" s="1"/>
  <c r="E35" i="18"/>
  <c r="G35" i="18" s="1"/>
  <c r="G30" i="15"/>
  <c r="H30" i="18" s="1"/>
  <c r="G35" i="15"/>
  <c r="H35" i="18" s="1"/>
  <c r="M13" i="15"/>
  <c r="E28" i="18"/>
  <c r="E37" i="18" s="1"/>
  <c r="F28" i="18"/>
  <c r="E36" i="15"/>
  <c r="F32" i="18"/>
  <c r="C28" i="18"/>
  <c r="G28" i="15"/>
  <c r="H28" i="18" s="1"/>
  <c r="Q144" i="16"/>
  <c r="X144" i="16" s="1"/>
  <c r="W117" i="16"/>
  <c r="X117" i="16"/>
  <c r="V117" i="16"/>
  <c r="Q111" i="16"/>
  <c r="U111" i="16" s="1"/>
  <c r="Q112" i="16"/>
  <c r="U112" i="16" s="1"/>
  <c r="S126" i="16"/>
  <c r="V126" i="16"/>
  <c r="V85" i="16"/>
  <c r="U85" i="16"/>
  <c r="F14" i="18"/>
  <c r="F17" i="18" s="1"/>
  <c r="G14" i="15"/>
  <c r="H14" i="18" s="1"/>
  <c r="G25" i="15"/>
  <c r="H25" i="18" s="1"/>
  <c r="G24" i="15"/>
  <c r="H24" i="18" s="1"/>
  <c r="N142" i="13"/>
  <c r="P142" i="13" s="1"/>
  <c r="N117" i="13"/>
  <c r="O117" i="13" s="1"/>
  <c r="N133" i="13"/>
  <c r="O133" i="13" s="1"/>
  <c r="P31" i="13"/>
  <c r="J8" i="12"/>
  <c r="O8" i="14" s="1"/>
  <c r="I119" i="11"/>
  <c r="I79" i="11"/>
  <c r="I126" i="11"/>
  <c r="I80" i="11"/>
  <c r="I40" i="11"/>
  <c r="J7" i="12"/>
  <c r="O7" i="14" s="1"/>
  <c r="E104" i="16"/>
  <c r="Q104" i="16" s="1"/>
  <c r="S104" i="16" s="1"/>
  <c r="I117" i="11"/>
  <c r="I71" i="11"/>
  <c r="I31" i="11"/>
  <c r="I120" i="11"/>
  <c r="I78" i="11"/>
  <c r="I32" i="11"/>
  <c r="N96" i="13"/>
  <c r="P96" i="13" s="1"/>
  <c r="I111" i="11"/>
  <c r="I69" i="11"/>
  <c r="I23" i="11"/>
  <c r="I112" i="11"/>
  <c r="I72" i="11"/>
  <c r="I30" i="11"/>
  <c r="I149" i="11"/>
  <c r="F150" i="13"/>
  <c r="I150" i="11"/>
  <c r="F148" i="13"/>
  <c r="I148" i="11"/>
  <c r="F147" i="13"/>
  <c r="I147" i="11"/>
  <c r="F146" i="13"/>
  <c r="I146" i="11"/>
  <c r="I145" i="11"/>
  <c r="F145" i="13"/>
  <c r="F141" i="13"/>
  <c r="I141" i="11"/>
  <c r="F140" i="13"/>
  <c r="I140" i="11"/>
  <c r="F139" i="13"/>
  <c r="I139" i="11"/>
  <c r="F138" i="13"/>
  <c r="I138" i="11"/>
  <c r="I137" i="11"/>
  <c r="F137" i="13"/>
  <c r="F134" i="13"/>
  <c r="I134" i="11"/>
  <c r="F132" i="13"/>
  <c r="I132" i="11"/>
  <c r="F131" i="13"/>
  <c r="I131" i="11"/>
  <c r="F130" i="13"/>
  <c r="I130" i="11"/>
  <c r="F129" i="13"/>
  <c r="I129" i="11"/>
  <c r="F125" i="13"/>
  <c r="I125" i="11"/>
  <c r="F124" i="13"/>
  <c r="I124" i="11"/>
  <c r="F123" i="13"/>
  <c r="I123" i="11"/>
  <c r="F122" i="13"/>
  <c r="I122" i="11"/>
  <c r="I121" i="11"/>
  <c r="F121" i="13"/>
  <c r="F118" i="13"/>
  <c r="I118" i="11"/>
  <c r="F116" i="13"/>
  <c r="I116" i="11"/>
  <c r="F115" i="13"/>
  <c r="I115" i="11"/>
  <c r="F114" i="13"/>
  <c r="I114" i="11"/>
  <c r="F113" i="13"/>
  <c r="I113" i="11"/>
  <c r="F109" i="13"/>
  <c r="I109" i="11"/>
  <c r="F108" i="13"/>
  <c r="I108" i="11"/>
  <c r="F107" i="13"/>
  <c r="I107" i="11"/>
  <c r="F106" i="13"/>
  <c r="I106" i="11"/>
  <c r="I105" i="11"/>
  <c r="F105" i="13"/>
  <c r="F102" i="13"/>
  <c r="I102" i="11"/>
  <c r="F100" i="13"/>
  <c r="I100" i="11"/>
  <c r="F99" i="13"/>
  <c r="I99" i="11"/>
  <c r="F98" i="13"/>
  <c r="I98" i="11"/>
  <c r="F97" i="13"/>
  <c r="I97" i="11"/>
  <c r="F93" i="13"/>
  <c r="I93" i="11"/>
  <c r="F92" i="13"/>
  <c r="I92" i="11"/>
  <c r="F91" i="13"/>
  <c r="I91" i="11"/>
  <c r="F90" i="13"/>
  <c r="I90" i="11"/>
  <c r="I89" i="11"/>
  <c r="F89" i="13"/>
  <c r="F86" i="13"/>
  <c r="I86" i="11"/>
  <c r="F84" i="13"/>
  <c r="I84" i="11"/>
  <c r="F83" i="13"/>
  <c r="I83" i="11"/>
  <c r="F82" i="13"/>
  <c r="I82" i="11"/>
  <c r="I81" i="11"/>
  <c r="F81" i="13"/>
  <c r="F77" i="13"/>
  <c r="I77" i="11"/>
  <c r="F76" i="13"/>
  <c r="I76" i="11"/>
  <c r="F75" i="13"/>
  <c r="I75" i="11"/>
  <c r="F74" i="13"/>
  <c r="I74" i="11"/>
  <c r="I73" i="11"/>
  <c r="F73" i="13"/>
  <c r="F70" i="13"/>
  <c r="I70" i="11"/>
  <c r="F68" i="13"/>
  <c r="I68" i="11"/>
  <c r="F67" i="13"/>
  <c r="I67" i="11"/>
  <c r="F66" i="13"/>
  <c r="I66" i="11"/>
  <c r="F65" i="13"/>
  <c r="I65" i="11"/>
  <c r="N63" i="13"/>
  <c r="O63" i="13" s="1"/>
  <c r="N62" i="13"/>
  <c r="P62" i="13" s="1"/>
  <c r="F61" i="13"/>
  <c r="I61" i="11"/>
  <c r="F60" i="13"/>
  <c r="I60" i="11"/>
  <c r="F59" i="13"/>
  <c r="I59" i="11"/>
  <c r="F58" i="13"/>
  <c r="I58" i="11"/>
  <c r="I57" i="11"/>
  <c r="F57" i="13"/>
  <c r="N55" i="13"/>
  <c r="O55" i="13" s="1"/>
  <c r="F54" i="13"/>
  <c r="I54" i="11"/>
  <c r="F52" i="13"/>
  <c r="I52" i="11"/>
  <c r="F51" i="13"/>
  <c r="I51" i="11"/>
  <c r="F50" i="13"/>
  <c r="I50" i="11"/>
  <c r="F49" i="13"/>
  <c r="I49" i="11"/>
  <c r="N47" i="13"/>
  <c r="P47" i="13" s="1"/>
  <c r="N46" i="13"/>
  <c r="P46" i="13" s="1"/>
  <c r="F45" i="13"/>
  <c r="I45" i="11"/>
  <c r="F44" i="13"/>
  <c r="I44" i="11"/>
  <c r="F43" i="13"/>
  <c r="I43" i="11"/>
  <c r="F42" i="13"/>
  <c r="I42" i="11"/>
  <c r="F41" i="13"/>
  <c r="I41" i="11"/>
  <c r="F38" i="13"/>
  <c r="I38" i="11"/>
  <c r="N37" i="13"/>
  <c r="P37" i="13" s="1"/>
  <c r="F36" i="13"/>
  <c r="I36" i="11"/>
  <c r="F35" i="13"/>
  <c r="I35" i="11"/>
  <c r="F34" i="13"/>
  <c r="I34" i="11"/>
  <c r="F33" i="13"/>
  <c r="I33" i="11"/>
  <c r="N30" i="13"/>
  <c r="O30" i="13" s="1"/>
  <c r="F29" i="13"/>
  <c r="I29" i="11"/>
  <c r="F28" i="13"/>
  <c r="I28" i="11"/>
  <c r="F27" i="13"/>
  <c r="I27" i="11"/>
  <c r="N22" i="13"/>
  <c r="P22" i="13" s="1"/>
  <c r="N21" i="13"/>
  <c r="P21" i="13" s="1"/>
  <c r="F13" i="13"/>
  <c r="P10" i="14" s="1"/>
  <c r="Q10" i="17" s="1"/>
  <c r="I13" i="11"/>
  <c r="E19" i="13"/>
  <c r="J6" i="12"/>
  <c r="O6" i="14" s="1"/>
  <c r="G21" i="15"/>
  <c r="H21" i="18" s="1"/>
  <c r="I135" i="11"/>
  <c r="I95" i="11"/>
  <c r="I53" i="11"/>
  <c r="I142" i="11"/>
  <c r="I96" i="11"/>
  <c r="I56" i="11"/>
  <c r="I133" i="11"/>
  <c r="I87" i="11"/>
  <c r="I47" i="11"/>
  <c r="I136" i="11"/>
  <c r="I94" i="11"/>
  <c r="I48" i="11"/>
  <c r="F17" i="13"/>
  <c r="R147" i="16"/>
  <c r="R131" i="16"/>
  <c r="R115" i="16"/>
  <c r="R99" i="16"/>
  <c r="R83" i="16"/>
  <c r="R67" i="16"/>
  <c r="R51" i="16"/>
  <c r="R35" i="16"/>
  <c r="R19" i="16"/>
  <c r="I76" i="16"/>
  <c r="R76" i="16" s="1"/>
  <c r="K76" i="13"/>
  <c r="I19" i="11"/>
  <c r="R145" i="16"/>
  <c r="R129" i="16"/>
  <c r="I113" i="16"/>
  <c r="R113" i="16" s="1"/>
  <c r="R97" i="16"/>
  <c r="R81" i="16"/>
  <c r="I65" i="16"/>
  <c r="R65" i="16" s="1"/>
  <c r="R49" i="16"/>
  <c r="I33" i="16"/>
  <c r="R33" i="16" s="1"/>
  <c r="R17" i="16"/>
  <c r="I124" i="16"/>
  <c r="R124" i="16" s="1"/>
  <c r="K124" i="13"/>
  <c r="R94" i="16"/>
  <c r="R38" i="16"/>
  <c r="I26" i="11"/>
  <c r="R143" i="16"/>
  <c r="R127" i="16"/>
  <c r="R95" i="16"/>
  <c r="R79" i="16"/>
  <c r="R63" i="16"/>
  <c r="R31" i="16"/>
  <c r="R15" i="16"/>
  <c r="R142" i="16"/>
  <c r="R86" i="16"/>
  <c r="R74" i="16"/>
  <c r="I44" i="16"/>
  <c r="R44" i="16" s="1"/>
  <c r="K44" i="13"/>
  <c r="R141" i="16"/>
  <c r="R125" i="16"/>
  <c r="R109" i="16"/>
  <c r="R93" i="16"/>
  <c r="R77" i="16"/>
  <c r="R61" i="16"/>
  <c r="R45" i="16"/>
  <c r="R29" i="16"/>
  <c r="R14" i="16"/>
  <c r="R134" i="16"/>
  <c r="R122" i="16"/>
  <c r="I92" i="16"/>
  <c r="R92" i="16" s="1"/>
  <c r="K92" i="13"/>
  <c r="R62" i="16"/>
  <c r="R18" i="16"/>
  <c r="I22" i="11"/>
  <c r="R139" i="16"/>
  <c r="R123" i="16"/>
  <c r="R107" i="16"/>
  <c r="R91" i="16"/>
  <c r="R75" i="16"/>
  <c r="R59" i="16"/>
  <c r="R43" i="16"/>
  <c r="R27" i="16"/>
  <c r="R13" i="16"/>
  <c r="I140" i="16"/>
  <c r="R140" i="16" s="1"/>
  <c r="K140" i="13"/>
  <c r="R110" i="16"/>
  <c r="R54" i="16"/>
  <c r="R42" i="16"/>
  <c r="R30" i="16"/>
  <c r="I20" i="11"/>
  <c r="R137" i="16"/>
  <c r="R121" i="16"/>
  <c r="R105" i="16"/>
  <c r="R89" i="16"/>
  <c r="R73" i="16"/>
  <c r="R57" i="16"/>
  <c r="R41" i="16"/>
  <c r="R25" i="16"/>
  <c r="R102" i="16"/>
  <c r="R90" i="16"/>
  <c r="I60" i="16"/>
  <c r="R60" i="16" s="1"/>
  <c r="K60" i="13"/>
  <c r="R22" i="16"/>
  <c r="I25" i="11"/>
  <c r="I18" i="11"/>
  <c r="R135" i="16"/>
  <c r="R119" i="16"/>
  <c r="R103" i="16"/>
  <c r="R87" i="16"/>
  <c r="R71" i="16"/>
  <c r="R55" i="16"/>
  <c r="R39" i="16"/>
  <c r="R23" i="16"/>
  <c r="R150" i="16"/>
  <c r="R138" i="16"/>
  <c r="I108" i="16"/>
  <c r="R108" i="16" s="1"/>
  <c r="K108" i="13"/>
  <c r="R78" i="16"/>
  <c r="I28" i="16"/>
  <c r="R28" i="16" s="1"/>
  <c r="K28" i="13"/>
  <c r="R144" i="16"/>
  <c r="R128" i="16"/>
  <c r="R112" i="16"/>
  <c r="R96" i="16"/>
  <c r="R80" i="16"/>
  <c r="R64" i="16"/>
  <c r="R48" i="16"/>
  <c r="R32" i="16"/>
  <c r="R16" i="16"/>
  <c r="R11" i="16"/>
  <c r="R148" i="16"/>
  <c r="R132" i="16"/>
  <c r="R116" i="16"/>
  <c r="R100" i="16"/>
  <c r="R84" i="16"/>
  <c r="R68" i="16"/>
  <c r="R52" i="16"/>
  <c r="R36" i="16"/>
  <c r="R20" i="16"/>
  <c r="K13" i="13"/>
  <c r="R136" i="16"/>
  <c r="R120" i="16"/>
  <c r="R104" i="16"/>
  <c r="R88" i="16"/>
  <c r="R72" i="16"/>
  <c r="R56" i="16"/>
  <c r="R40" i="16"/>
  <c r="R24" i="16"/>
  <c r="R146" i="16"/>
  <c r="R130" i="16"/>
  <c r="R114" i="16"/>
  <c r="R98" i="16"/>
  <c r="R82" i="16"/>
  <c r="R66" i="16"/>
  <c r="R50" i="16"/>
  <c r="F34" i="12"/>
  <c r="E10" i="13"/>
  <c r="F8" i="12"/>
  <c r="I8" i="14" s="1"/>
  <c r="F16" i="12"/>
  <c r="I16" i="14" s="1"/>
  <c r="F23" i="12"/>
  <c r="F31" i="12"/>
  <c r="F39" i="12"/>
  <c r="I39" i="14" s="1"/>
  <c r="B9" i="12"/>
  <c r="C9" i="14" s="1"/>
  <c r="B18" i="12"/>
  <c r="B26" i="12"/>
  <c r="B35" i="12"/>
  <c r="F30" i="12"/>
  <c r="I30" i="14" s="1"/>
  <c r="F9" i="12"/>
  <c r="I9" i="14" s="1"/>
  <c r="F24" i="12"/>
  <c r="I24" i="14" s="1"/>
  <c r="F32" i="12"/>
  <c r="I32" i="14" s="1"/>
  <c r="F40" i="12"/>
  <c r="B10" i="12"/>
  <c r="C10" i="14" s="1"/>
  <c r="B19" i="12"/>
  <c r="C19" i="14" s="1"/>
  <c r="B27" i="12"/>
  <c r="C27" i="14" s="1"/>
  <c r="B36" i="12"/>
  <c r="B32" i="12"/>
  <c r="C32" i="14" s="1"/>
  <c r="B8" i="12"/>
  <c r="C8" i="14" s="1"/>
  <c r="F10" i="12"/>
  <c r="I10" i="14" s="1"/>
  <c r="F17" i="12"/>
  <c r="F25" i="12"/>
  <c r="F33" i="12"/>
  <c r="I33" i="14" s="1"/>
  <c r="F41" i="12"/>
  <c r="B11" i="12"/>
  <c r="B20" i="12"/>
  <c r="B28" i="12"/>
  <c r="C28" i="14" s="1"/>
  <c r="B37" i="12"/>
  <c r="C37" i="14" s="1"/>
  <c r="F7" i="12"/>
  <c r="I7" i="14" s="1"/>
  <c r="F11" i="12"/>
  <c r="I11" i="14" s="1"/>
  <c r="F18" i="12"/>
  <c r="I18" i="14" s="1"/>
  <c r="F26" i="12"/>
  <c r="F35" i="12"/>
  <c r="F42" i="12"/>
  <c r="I42" i="14" s="1"/>
  <c r="B12" i="12"/>
  <c r="C12" i="14" s="1"/>
  <c r="B21" i="12"/>
  <c r="C21" i="14" s="1"/>
  <c r="B29" i="12"/>
  <c r="B6" i="12"/>
  <c r="C6" i="14" s="1"/>
  <c r="F15" i="12"/>
  <c r="I15" i="14" s="1"/>
  <c r="B33" i="12"/>
  <c r="C33" i="14" s="1"/>
  <c r="F12" i="12"/>
  <c r="I12" i="14" s="1"/>
  <c r="F19" i="12"/>
  <c r="F27" i="12"/>
  <c r="I27" i="14" s="1"/>
  <c r="F36" i="12"/>
  <c r="I36" i="14" s="1"/>
  <c r="F43" i="12"/>
  <c r="I43" i="14" s="1"/>
  <c r="B13" i="12"/>
  <c r="C13" i="14" s="1"/>
  <c r="B22" i="12"/>
  <c r="B30" i="12"/>
  <c r="C30" i="14" s="1"/>
  <c r="B23" i="12"/>
  <c r="C23" i="14" s="1"/>
  <c r="F22" i="12"/>
  <c r="B25" i="12"/>
  <c r="C25" i="14" s="1"/>
  <c r="F13" i="12"/>
  <c r="I13" i="14" s="1"/>
  <c r="F20" i="12"/>
  <c r="F28" i="12"/>
  <c r="F6" i="12"/>
  <c r="B15" i="12"/>
  <c r="C15" i="14" s="1"/>
  <c r="B31" i="12"/>
  <c r="F38" i="12"/>
  <c r="F14" i="12"/>
  <c r="I14" i="14" s="1"/>
  <c r="F21" i="12"/>
  <c r="I21" i="14" s="1"/>
  <c r="F29" i="12"/>
  <c r="I29" i="14" s="1"/>
  <c r="F37" i="12"/>
  <c r="B7" i="12"/>
  <c r="C7" i="14" s="1"/>
  <c r="B16" i="12"/>
  <c r="C16" i="14" s="1"/>
  <c r="B24" i="12"/>
  <c r="B17" i="12"/>
  <c r="C17" i="14" s="1"/>
  <c r="J10" i="12"/>
  <c r="O10" i="14" s="1"/>
  <c r="J11" i="12"/>
  <c r="J12" i="12"/>
  <c r="K11" i="13"/>
  <c r="K12" i="13"/>
  <c r="C36" i="18"/>
  <c r="C36" i="15"/>
  <c r="G33" i="15"/>
  <c r="C15" i="5"/>
  <c r="E15" i="5" s="1"/>
  <c r="P20" i="13"/>
  <c r="P12" i="13"/>
  <c r="P87" i="13"/>
  <c r="H14" i="14"/>
  <c r="I14" i="17" s="1"/>
  <c r="H31" i="14"/>
  <c r="H11" i="14"/>
  <c r="I11" i="17" s="1"/>
  <c r="H27" i="14"/>
  <c r="H41" i="14"/>
  <c r="J25" i="14"/>
  <c r="J9" i="14"/>
  <c r="K9" i="17" s="1"/>
  <c r="J32" i="14"/>
  <c r="D6" i="14"/>
  <c r="E6" i="17" s="1"/>
  <c r="D23" i="14"/>
  <c r="B10" i="14"/>
  <c r="C10" i="17" s="1"/>
  <c r="B29" i="14"/>
  <c r="D11" i="14"/>
  <c r="E11" i="17" s="1"/>
  <c r="D30" i="14"/>
  <c r="B16" i="14"/>
  <c r="B35" i="14"/>
  <c r="H33" i="14"/>
  <c r="H17" i="14"/>
  <c r="I17" i="17" s="1"/>
  <c r="H32" i="14"/>
  <c r="I32" i="17" s="1"/>
  <c r="J37" i="14"/>
  <c r="J23" i="14"/>
  <c r="J7" i="14"/>
  <c r="K7" i="17" s="1"/>
  <c r="J30" i="14"/>
  <c r="J14" i="14"/>
  <c r="K14" i="17" s="1"/>
  <c r="D8" i="14"/>
  <c r="E8" i="17" s="1"/>
  <c r="D27" i="14"/>
  <c r="E27" i="17" s="1"/>
  <c r="B12" i="14"/>
  <c r="C12" i="17" s="1"/>
  <c r="B31" i="14"/>
  <c r="D13" i="14"/>
  <c r="E13" i="17" s="1"/>
  <c r="D32" i="14"/>
  <c r="B18" i="14"/>
  <c r="Q7" i="16"/>
  <c r="X7" i="16" s="1"/>
  <c r="B37" i="14"/>
  <c r="P16" i="13"/>
  <c r="P32" i="13"/>
  <c r="V78" i="16"/>
  <c r="U149" i="16"/>
  <c r="T133" i="16"/>
  <c r="X101" i="16"/>
  <c r="X142" i="16"/>
  <c r="X110" i="16"/>
  <c r="W94" i="16"/>
  <c r="P24" i="13"/>
  <c r="P40" i="13"/>
  <c r="U11" i="16"/>
  <c r="X133" i="16"/>
  <c r="S117" i="16"/>
  <c r="W110" i="16"/>
  <c r="H10" i="14"/>
  <c r="I10" i="17" s="1"/>
  <c r="H26" i="14"/>
  <c r="I26" i="17" s="1"/>
  <c r="H42" i="14"/>
  <c r="H21" i="14"/>
  <c r="H43" i="14"/>
  <c r="J42" i="14"/>
  <c r="J36" i="14"/>
  <c r="J28" i="14"/>
  <c r="J21" i="14"/>
  <c r="J13" i="14"/>
  <c r="K13" i="17" s="1"/>
  <c r="J43" i="14"/>
  <c r="J20" i="14"/>
  <c r="J12" i="14"/>
  <c r="K12" i="17" s="1"/>
  <c r="D10" i="14"/>
  <c r="E10" i="17" s="1"/>
  <c r="D19" i="14"/>
  <c r="E19" i="17" s="1"/>
  <c r="D29" i="14"/>
  <c r="E29" i="17" s="1"/>
  <c r="B6" i="14"/>
  <c r="C6" i="17" s="1"/>
  <c r="B15" i="14"/>
  <c r="C15" i="17" s="1"/>
  <c r="B23" i="14"/>
  <c r="B33" i="14"/>
  <c r="D7" i="14"/>
  <c r="E7" i="17" s="1"/>
  <c r="D16" i="14"/>
  <c r="D25" i="14"/>
  <c r="D35" i="14"/>
  <c r="B11" i="14"/>
  <c r="C11" i="17" s="1"/>
  <c r="B20" i="14"/>
  <c r="B30" i="14"/>
  <c r="H18" i="14"/>
  <c r="H36" i="14"/>
  <c r="I36" i="17" s="1"/>
  <c r="H13" i="14"/>
  <c r="I13" i="17" s="1"/>
  <c r="H28" i="14"/>
  <c r="H12" i="14"/>
  <c r="I12" i="17" s="1"/>
  <c r="H20" i="14"/>
  <c r="I20" i="17" s="1"/>
  <c r="H37" i="14"/>
  <c r="H7" i="14"/>
  <c r="I7" i="17" s="1"/>
  <c r="H16" i="14"/>
  <c r="I16" i="17" s="1"/>
  <c r="H23" i="14"/>
  <c r="H29" i="14"/>
  <c r="H38" i="14"/>
  <c r="H30" i="14"/>
  <c r="I30" i="17" s="1"/>
  <c r="J40" i="14"/>
  <c r="J33" i="14"/>
  <c r="J27" i="14"/>
  <c r="J19" i="14"/>
  <c r="K19" i="17" s="1"/>
  <c r="J11" i="14"/>
  <c r="K11" i="17" s="1"/>
  <c r="J41" i="14"/>
  <c r="J35" i="14"/>
  <c r="K35" i="17" s="1"/>
  <c r="J26" i="14"/>
  <c r="K26" i="17" s="1"/>
  <c r="J18" i="14"/>
  <c r="J10" i="14"/>
  <c r="K10" i="17" s="1"/>
  <c r="D12" i="14"/>
  <c r="E12" i="17" s="1"/>
  <c r="D21" i="14"/>
  <c r="D31" i="14"/>
  <c r="E31" i="17" s="1"/>
  <c r="B8" i="14"/>
  <c r="C8" i="17" s="1"/>
  <c r="B27" i="14"/>
  <c r="B36" i="14"/>
  <c r="C36" i="17" s="1"/>
  <c r="D9" i="14"/>
  <c r="E9" i="17" s="1"/>
  <c r="D18" i="14"/>
  <c r="D28" i="14"/>
  <c r="E28" i="17" s="1"/>
  <c r="D37" i="14"/>
  <c r="B13" i="14"/>
  <c r="C13" i="17" s="1"/>
  <c r="B22" i="14"/>
  <c r="B32" i="14"/>
  <c r="C32" i="17" s="1"/>
  <c r="N8" i="14"/>
  <c r="O8" i="17" s="1"/>
  <c r="B24" i="14"/>
  <c r="C24" i="17" s="1"/>
  <c r="H15" i="14"/>
  <c r="I15" i="17" s="1"/>
  <c r="N6" i="13"/>
  <c r="O6" i="13" s="1"/>
  <c r="Q6" i="16"/>
  <c r="V6" i="16" s="1"/>
  <c r="D26" i="14"/>
  <c r="B26" i="14"/>
  <c r="U39" i="16"/>
  <c r="P23" i="13"/>
  <c r="T9" i="16"/>
  <c r="W21" i="16"/>
  <c r="X25" i="16"/>
  <c r="P119" i="13"/>
  <c r="S21" i="16"/>
  <c r="X39" i="16"/>
  <c r="T46" i="16"/>
  <c r="S103" i="16"/>
  <c r="S39" i="16"/>
  <c r="U37" i="16"/>
  <c r="V21" i="16"/>
  <c r="T39" i="16"/>
  <c r="O26" i="13"/>
  <c r="X18" i="16"/>
  <c r="W18" i="16"/>
  <c r="V18" i="16"/>
  <c r="P18" i="13"/>
  <c r="O18" i="13"/>
  <c r="X16" i="16"/>
  <c r="S16" i="16"/>
  <c r="V16" i="16"/>
  <c r="W16" i="16"/>
  <c r="S46" i="16"/>
  <c r="V46" i="16"/>
  <c r="W46" i="16"/>
  <c r="X11" i="16"/>
  <c r="W11" i="16"/>
  <c r="P25" i="13"/>
  <c r="O25" i="13"/>
  <c r="T11" i="16"/>
  <c r="O14" i="13"/>
  <c r="P14" i="13"/>
  <c r="X9" i="16"/>
  <c r="S9" i="16"/>
  <c r="V9" i="16"/>
  <c r="W9" i="16"/>
  <c r="O112" i="13"/>
  <c r="P112" i="13"/>
  <c r="O144" i="13"/>
  <c r="P144" i="13"/>
  <c r="S18" i="16"/>
  <c r="P128" i="13"/>
  <c r="P9" i="13"/>
  <c r="O9" i="13"/>
  <c r="O71" i="13"/>
  <c r="P71" i="13"/>
  <c r="O95" i="13"/>
  <c r="P95" i="13"/>
  <c r="O103" i="13"/>
  <c r="P103" i="13"/>
  <c r="O127" i="13"/>
  <c r="P127" i="13"/>
  <c r="O135" i="13"/>
  <c r="P135" i="13"/>
  <c r="V11" i="16"/>
  <c r="X46" i="16"/>
  <c r="T16" i="16"/>
  <c r="T18" i="16"/>
  <c r="P143" i="13"/>
  <c r="P111" i="13"/>
  <c r="P79" i="13"/>
  <c r="W39" i="16"/>
  <c r="E38" i="14"/>
  <c r="P7" i="14"/>
  <c r="C12" i="5"/>
  <c r="S63" i="16"/>
  <c r="S55" i="16"/>
  <c r="T47" i="16"/>
  <c r="W24" i="16"/>
  <c r="S127" i="16"/>
  <c r="X103" i="16"/>
  <c r="S95" i="16"/>
  <c r="T87" i="16"/>
  <c r="X79" i="16"/>
  <c r="O53" i="13"/>
  <c r="X63" i="16"/>
  <c r="O110" i="13"/>
  <c r="S143" i="16"/>
  <c r="X55" i="16"/>
  <c r="X127" i="16"/>
  <c r="P126" i="13"/>
  <c r="X143" i="16"/>
  <c r="U119" i="16"/>
  <c r="T12" i="16"/>
  <c r="T63" i="16"/>
  <c r="T55" i="16"/>
  <c r="U47" i="16"/>
  <c r="S25" i="16"/>
  <c r="S15" i="16"/>
  <c r="S24" i="16"/>
  <c r="V14" i="16"/>
  <c r="U14" i="16"/>
  <c r="P149" i="13"/>
  <c r="P133" i="13"/>
  <c r="P117" i="13"/>
  <c r="P101" i="13"/>
  <c r="P85" i="13"/>
  <c r="P69" i="13"/>
  <c r="T143" i="16"/>
  <c r="W135" i="16"/>
  <c r="V135" i="16"/>
  <c r="T127" i="16"/>
  <c r="W119" i="16"/>
  <c r="V119" i="16"/>
  <c r="T103" i="16"/>
  <c r="T95" i="16"/>
  <c r="U87" i="16"/>
  <c r="S71" i="16"/>
  <c r="X24" i="16"/>
  <c r="T14" i="16"/>
  <c r="O142" i="13"/>
  <c r="P94" i="13"/>
  <c r="U143" i="16"/>
  <c r="S135" i="16"/>
  <c r="X135" i="16"/>
  <c r="U127" i="16"/>
  <c r="S119" i="16"/>
  <c r="X119" i="16"/>
  <c r="U103" i="16"/>
  <c r="U95" i="16"/>
  <c r="X87" i="16"/>
  <c r="T79" i="16"/>
  <c r="T71" i="16"/>
  <c r="P15" i="13"/>
  <c r="P56" i="13"/>
  <c r="U12" i="16"/>
  <c r="U63" i="16"/>
  <c r="U55" i="16"/>
  <c r="W47" i="16"/>
  <c r="V47" i="16"/>
  <c r="T25" i="16"/>
  <c r="U24" i="16"/>
  <c r="X14" i="16"/>
  <c r="W63" i="16"/>
  <c r="W55" i="16"/>
  <c r="S47" i="16"/>
  <c r="V24" i="16"/>
  <c r="S14" i="16"/>
  <c r="P78" i="13"/>
  <c r="W143" i="16"/>
  <c r="W127" i="16"/>
  <c r="W103" i="16"/>
  <c r="U136" i="16"/>
  <c r="W136" i="16"/>
  <c r="P7" i="13"/>
  <c r="O7" i="13"/>
  <c r="X53" i="16"/>
  <c r="S53" i="16"/>
  <c r="V53" i="16"/>
  <c r="W53" i="16"/>
  <c r="S62" i="16"/>
  <c r="V62" i="16"/>
  <c r="W62" i="16"/>
  <c r="O80" i="13"/>
  <c r="P80" i="13"/>
  <c r="W12" i="16"/>
  <c r="V12" i="16"/>
  <c r="W37" i="16"/>
  <c r="T62" i="16"/>
  <c r="P64" i="13"/>
  <c r="T142" i="16"/>
  <c r="W126" i="16"/>
  <c r="U110" i="16"/>
  <c r="S94" i="16"/>
  <c r="S88" i="16"/>
  <c r="P63" i="13"/>
  <c r="W22" i="16"/>
  <c r="T22" i="16"/>
  <c r="X23" i="16"/>
  <c r="S23" i="16"/>
  <c r="V23" i="16"/>
  <c r="W23" i="16"/>
  <c r="O72" i="13"/>
  <c r="P72" i="13"/>
  <c r="P48" i="13"/>
  <c r="O48" i="13"/>
  <c r="S12" i="16"/>
  <c r="U62" i="16"/>
  <c r="P11" i="13"/>
  <c r="P136" i="13"/>
  <c r="P120" i="13"/>
  <c r="P104" i="13"/>
  <c r="P88" i="13"/>
  <c r="O31" i="13"/>
  <c r="O39" i="13"/>
  <c r="T32" i="16"/>
  <c r="W32" i="16"/>
  <c r="X37" i="16"/>
  <c r="V37" i="16"/>
  <c r="T37" i="16"/>
  <c r="T53" i="16"/>
  <c r="T23" i="16"/>
  <c r="U32" i="16"/>
  <c r="V22" i="16"/>
  <c r="V56" i="16"/>
  <c r="S56" i="16"/>
  <c r="X20" i="16"/>
  <c r="T20" i="16"/>
  <c r="T26" i="16"/>
  <c r="V26" i="16"/>
  <c r="T31" i="16"/>
  <c r="U31" i="16"/>
  <c r="T8" i="16"/>
  <c r="U8" i="16"/>
  <c r="T96" i="16"/>
  <c r="U78" i="16"/>
  <c r="X78" i="16"/>
  <c r="T78" i="16"/>
  <c r="U94" i="16"/>
  <c r="X94" i="16"/>
  <c r="T94" i="16"/>
  <c r="T110" i="16"/>
  <c r="S110" i="16"/>
  <c r="U126" i="16"/>
  <c r="X126" i="16"/>
  <c r="T126" i="16"/>
  <c r="S142" i="16"/>
  <c r="V142" i="16"/>
  <c r="W142" i="16"/>
  <c r="T69" i="16"/>
  <c r="X69" i="16"/>
  <c r="W69" i="16"/>
  <c r="V69" i="16"/>
  <c r="T85" i="16"/>
  <c r="S85" i="16"/>
  <c r="X85" i="16"/>
  <c r="W85" i="16"/>
  <c r="T101" i="16"/>
  <c r="V101" i="16"/>
  <c r="U101" i="16"/>
  <c r="U117" i="16"/>
  <c r="T117" i="16"/>
  <c r="V133" i="16"/>
  <c r="W133" i="16"/>
  <c r="U133" i="16"/>
  <c r="X149" i="16"/>
  <c r="S149" i="16"/>
  <c r="V149" i="16"/>
  <c r="W149" i="16"/>
  <c r="V40" i="16"/>
  <c r="W40" i="16"/>
  <c r="V48" i="16"/>
  <c r="W48" i="16"/>
  <c r="W26" i="16"/>
  <c r="T56" i="16"/>
  <c r="S40" i="16"/>
  <c r="V72" i="16"/>
  <c r="W72" i="16"/>
  <c r="T72" i="16"/>
  <c r="X72" i="16"/>
  <c r="V80" i="16"/>
  <c r="W80" i="16"/>
  <c r="U80" i="16"/>
  <c r="S80" i="16"/>
  <c r="V88" i="16"/>
  <c r="W88" i="16"/>
  <c r="X88" i="16"/>
  <c r="T88" i="16"/>
  <c r="V96" i="16"/>
  <c r="W96" i="16"/>
  <c r="S96" i="16"/>
  <c r="U96" i="16"/>
  <c r="T104" i="16"/>
  <c r="T120" i="16"/>
  <c r="U120" i="16"/>
  <c r="X120" i="16"/>
  <c r="W120" i="16"/>
  <c r="V128" i="16"/>
  <c r="W128" i="16"/>
  <c r="U128" i="16"/>
  <c r="S128" i="16"/>
  <c r="T136" i="16"/>
  <c r="V136" i="16"/>
  <c r="S136" i="16"/>
  <c r="V144" i="16"/>
  <c r="W144" i="16"/>
  <c r="T30" i="16"/>
  <c r="V30" i="16"/>
  <c r="W8" i="16"/>
  <c r="V31" i="16"/>
  <c r="T48" i="16"/>
  <c r="V64" i="16"/>
  <c r="W64" i="16"/>
  <c r="S64" i="16"/>
  <c r="U64" i="16"/>
  <c r="S26" i="16"/>
  <c r="U26" i="16"/>
  <c r="S32" i="16"/>
  <c r="X32" i="16"/>
  <c r="X22" i="16"/>
  <c r="U22" i="16"/>
  <c r="S8" i="16"/>
  <c r="X8" i="16"/>
  <c r="U56" i="16"/>
  <c r="W31" i="16"/>
  <c r="X31" i="16"/>
  <c r="U48" i="16"/>
  <c r="T40" i="16"/>
  <c r="X30" i="16"/>
  <c r="V25" i="16"/>
  <c r="W25" i="16"/>
  <c r="X136" i="16"/>
  <c r="V120" i="16"/>
  <c r="X80" i="16"/>
  <c r="U72" i="16"/>
  <c r="T64" i="16"/>
  <c r="U104" i="16"/>
  <c r="V20" i="16"/>
  <c r="W20" i="16"/>
  <c r="X26" i="16"/>
  <c r="V8" i="16"/>
  <c r="U30" i="16"/>
  <c r="U20" i="16"/>
  <c r="W56" i="16"/>
  <c r="S31" i="16"/>
  <c r="X48" i="16"/>
  <c r="U40" i="16"/>
  <c r="W30" i="16"/>
  <c r="S20" i="16"/>
  <c r="P8" i="13"/>
  <c r="T128" i="16"/>
  <c r="X64" i="16"/>
  <c r="X104" i="16"/>
  <c r="V71" i="16"/>
  <c r="W71" i="16"/>
  <c r="V79" i="16"/>
  <c r="W79" i="16"/>
  <c r="V87" i="16"/>
  <c r="W87" i="16"/>
  <c r="V95" i="16"/>
  <c r="W95" i="16"/>
  <c r="S79" i="16"/>
  <c r="U71" i="16"/>
  <c r="K44" i="14"/>
  <c r="Q11" i="14"/>
  <c r="U21" i="16" l="1"/>
  <c r="P8" i="14"/>
  <c r="Q8" i="17" s="1"/>
  <c r="X21" i="16"/>
  <c r="N7" i="14"/>
  <c r="O7" i="17" s="1"/>
  <c r="N10" i="14"/>
  <c r="O10" i="17" s="1"/>
  <c r="N6" i="14"/>
  <c r="O6" i="17" s="1"/>
  <c r="B17" i="14"/>
  <c r="C17" i="17" s="1"/>
  <c r="C13" i="15"/>
  <c r="G13" i="15" s="1"/>
  <c r="H13" i="18" s="1"/>
  <c r="V15" i="16"/>
  <c r="W15" i="16"/>
  <c r="T15" i="16"/>
  <c r="X15" i="16"/>
  <c r="B34" i="14"/>
  <c r="C34" i="17" s="1"/>
  <c r="B14" i="14"/>
  <c r="C14" i="17" s="1"/>
  <c r="D14" i="14"/>
  <c r="E14" i="17" s="1"/>
  <c r="D34" i="14"/>
  <c r="E34" i="17" s="1"/>
  <c r="I6" i="14"/>
  <c r="I23" i="12"/>
  <c r="I38" i="14"/>
  <c r="I41" i="14"/>
  <c r="C36" i="14"/>
  <c r="S144" i="16"/>
  <c r="O96" i="13"/>
  <c r="U144" i="16"/>
  <c r="T144" i="16"/>
  <c r="O46" i="13"/>
  <c r="O62" i="13"/>
  <c r="C11" i="14"/>
  <c r="K25" i="17"/>
  <c r="K27" i="17"/>
  <c r="I18" i="17"/>
  <c r="I31" i="17"/>
  <c r="K20" i="17"/>
  <c r="K18" i="17"/>
  <c r="I27" i="17"/>
  <c r="I21" i="17"/>
  <c r="C31" i="17"/>
  <c r="C37" i="17"/>
  <c r="C33" i="17"/>
  <c r="C18" i="17"/>
  <c r="C35" i="17"/>
  <c r="E21" i="17"/>
  <c r="E26" i="17"/>
  <c r="C27" i="17"/>
  <c r="C30" i="17"/>
  <c r="C23" i="17"/>
  <c r="E32" i="17"/>
  <c r="C16" i="17"/>
  <c r="C20" i="17"/>
  <c r="E30" i="17"/>
  <c r="C31" i="14"/>
  <c r="I22" i="14"/>
  <c r="I19" i="14"/>
  <c r="C20" i="14"/>
  <c r="I31" i="14"/>
  <c r="I26" i="14"/>
  <c r="I37" i="14"/>
  <c r="I35" i="14"/>
  <c r="I23" i="14"/>
  <c r="I28" i="14"/>
  <c r="I25" i="14"/>
  <c r="I20" i="14"/>
  <c r="I17" i="14"/>
  <c r="I40" i="14"/>
  <c r="I34" i="14"/>
  <c r="D15" i="15"/>
  <c r="D17" i="15" s="1"/>
  <c r="C24" i="14"/>
  <c r="C17" i="5"/>
  <c r="C22" i="14"/>
  <c r="C35" i="14"/>
  <c r="C26" i="14"/>
  <c r="C29" i="14"/>
  <c r="C18" i="14"/>
  <c r="J13" i="12"/>
  <c r="O11" i="14"/>
  <c r="F44" i="12"/>
  <c r="B38" i="12"/>
  <c r="O37" i="13"/>
  <c r="X111" i="16"/>
  <c r="T111" i="16"/>
  <c r="S111" i="16"/>
  <c r="T112" i="16"/>
  <c r="W112" i="16"/>
  <c r="P55" i="13"/>
  <c r="W111" i="16"/>
  <c r="O22" i="13"/>
  <c r="V112" i="16"/>
  <c r="O47" i="13"/>
  <c r="V111" i="16"/>
  <c r="S112" i="16"/>
  <c r="X112" i="16"/>
  <c r="P30" i="13"/>
  <c r="O21" i="13"/>
  <c r="W104" i="16"/>
  <c r="V104" i="16"/>
  <c r="E10" i="16"/>
  <c r="H34" i="14"/>
  <c r="I33" i="17" s="1"/>
  <c r="J34" i="14"/>
  <c r="K34" i="17" s="1"/>
  <c r="D24" i="14"/>
  <c r="E24" i="17" s="1"/>
  <c r="J15" i="14"/>
  <c r="K15" i="17" s="1"/>
  <c r="B7" i="14"/>
  <c r="C7" i="17" s="1"/>
  <c r="D17" i="14"/>
  <c r="E17" i="17" s="1"/>
  <c r="J39" i="14"/>
  <c r="K39" i="17" s="1"/>
  <c r="H24" i="14"/>
  <c r="I24" i="17" s="1"/>
  <c r="D22" i="14"/>
  <c r="E22" i="17" s="1"/>
  <c r="D15" i="14"/>
  <c r="E15" i="17" s="1"/>
  <c r="J16" i="14"/>
  <c r="K16" i="17" s="1"/>
  <c r="H22" i="14"/>
  <c r="I22" i="17" s="1"/>
  <c r="B21" i="14"/>
  <c r="C21" i="17" s="1"/>
  <c r="J8" i="14"/>
  <c r="K8" i="17" s="1"/>
  <c r="J31" i="14"/>
  <c r="K31" i="17" s="1"/>
  <c r="H25" i="14"/>
  <c r="I25" i="17" s="1"/>
  <c r="B28" i="14"/>
  <c r="C28" i="17" s="1"/>
  <c r="B19" i="14"/>
  <c r="C19" i="17" s="1"/>
  <c r="J22" i="14"/>
  <c r="K22" i="17" s="1"/>
  <c r="P9" i="14"/>
  <c r="Q9" i="17" s="1"/>
  <c r="N10" i="13"/>
  <c r="B25" i="14"/>
  <c r="C25" i="17" s="1"/>
  <c r="D36" i="14"/>
  <c r="E36" i="17" s="1"/>
  <c r="J24" i="14"/>
  <c r="K24" i="17" s="1"/>
  <c r="H35" i="14"/>
  <c r="I35" i="17" s="1"/>
  <c r="J38" i="14"/>
  <c r="H19" i="14"/>
  <c r="I19" i="17" s="1"/>
  <c r="H9" i="14"/>
  <c r="I9" i="17" s="1"/>
  <c r="D33" i="14"/>
  <c r="E33" i="17" s="1"/>
  <c r="J17" i="14"/>
  <c r="H39" i="14"/>
  <c r="I38" i="17" s="1"/>
  <c r="J29" i="14"/>
  <c r="K29" i="17" s="1"/>
  <c r="H40" i="14"/>
  <c r="I40" i="17" s="1"/>
  <c r="J6" i="14"/>
  <c r="K6" i="17" s="1"/>
  <c r="B9" i="14"/>
  <c r="C9" i="17" s="1"/>
  <c r="H8" i="14"/>
  <c r="I8" i="17" s="1"/>
  <c r="D20" i="14"/>
  <c r="E20" i="17" s="1"/>
  <c r="H6" i="14"/>
  <c r="I6" i="17" s="1"/>
  <c r="P6" i="14"/>
  <c r="Q6" i="17" s="1"/>
  <c r="E19" i="16"/>
  <c r="Q19" i="16" s="1"/>
  <c r="N19" i="13"/>
  <c r="G28" i="16"/>
  <c r="Q28" i="16" s="1"/>
  <c r="N28" i="13"/>
  <c r="G41" i="16"/>
  <c r="Q41" i="16" s="1"/>
  <c r="N41" i="13"/>
  <c r="N45" i="13"/>
  <c r="G45" i="16"/>
  <c r="Q45" i="16" s="1"/>
  <c r="G51" i="16"/>
  <c r="Q51" i="16" s="1"/>
  <c r="N51" i="13"/>
  <c r="N89" i="13"/>
  <c r="G89" i="16"/>
  <c r="Q89" i="16" s="1"/>
  <c r="N121" i="13"/>
  <c r="G121" i="16"/>
  <c r="Q121" i="16" s="1"/>
  <c r="G17" i="16"/>
  <c r="Q17" i="16" s="1"/>
  <c r="N17" i="13"/>
  <c r="G35" i="16"/>
  <c r="Q35" i="16" s="1"/>
  <c r="N35" i="13"/>
  <c r="G58" i="16"/>
  <c r="Q58" i="16" s="1"/>
  <c r="N58" i="13"/>
  <c r="N68" i="13"/>
  <c r="G68" i="16"/>
  <c r="Q68" i="16" s="1"/>
  <c r="N75" i="13"/>
  <c r="G75" i="16"/>
  <c r="Q75" i="16" s="1"/>
  <c r="G82" i="16"/>
  <c r="Q82" i="16" s="1"/>
  <c r="N82" i="13"/>
  <c r="G93" i="16"/>
  <c r="Q93" i="16" s="1"/>
  <c r="N93" i="13"/>
  <c r="N100" i="13"/>
  <c r="G100" i="16"/>
  <c r="Q100" i="16" s="1"/>
  <c r="N107" i="13"/>
  <c r="G107" i="16"/>
  <c r="Q107" i="16" s="1"/>
  <c r="G114" i="16"/>
  <c r="Q114" i="16" s="1"/>
  <c r="N114" i="13"/>
  <c r="G125" i="16"/>
  <c r="Q125" i="16" s="1"/>
  <c r="N125" i="13"/>
  <c r="N132" i="13"/>
  <c r="G132" i="16"/>
  <c r="Q132" i="16" s="1"/>
  <c r="N139" i="13"/>
  <c r="G139" i="16"/>
  <c r="Q139" i="16" s="1"/>
  <c r="G146" i="16"/>
  <c r="Q146" i="16" s="1"/>
  <c r="N146" i="13"/>
  <c r="N13" i="13"/>
  <c r="G13" i="16"/>
  <c r="Q13" i="16" s="1"/>
  <c r="N29" i="13"/>
  <c r="G29" i="16"/>
  <c r="Q29" i="16" s="1"/>
  <c r="N42" i="13"/>
  <c r="G42" i="16"/>
  <c r="Q42" i="16" s="1"/>
  <c r="N52" i="13"/>
  <c r="G52" i="16"/>
  <c r="Q52" i="16" s="1"/>
  <c r="N36" i="13"/>
  <c r="G36" i="16"/>
  <c r="Q36" i="16" s="1"/>
  <c r="N59" i="13"/>
  <c r="G59" i="16"/>
  <c r="Q59" i="16" s="1"/>
  <c r="N65" i="13"/>
  <c r="G65" i="16"/>
  <c r="Q65" i="16" s="1"/>
  <c r="G70" i="16"/>
  <c r="Q70" i="16" s="1"/>
  <c r="N70" i="13"/>
  <c r="N76" i="13"/>
  <c r="G76" i="16"/>
  <c r="Q76" i="16" s="1"/>
  <c r="N83" i="13"/>
  <c r="G83" i="16"/>
  <c r="Q83" i="16" s="1"/>
  <c r="G90" i="16"/>
  <c r="Q90" i="16" s="1"/>
  <c r="N90" i="13"/>
  <c r="N97" i="13"/>
  <c r="G97" i="16"/>
  <c r="Q97" i="16" s="1"/>
  <c r="G102" i="16"/>
  <c r="Q102" i="16" s="1"/>
  <c r="N102" i="13"/>
  <c r="N108" i="13"/>
  <c r="G108" i="16"/>
  <c r="Q108" i="16" s="1"/>
  <c r="N115" i="13"/>
  <c r="G115" i="16"/>
  <c r="Q115" i="16" s="1"/>
  <c r="G122" i="16"/>
  <c r="Q122" i="16" s="1"/>
  <c r="N122" i="13"/>
  <c r="N129" i="13"/>
  <c r="G129" i="16"/>
  <c r="Q129" i="16" s="1"/>
  <c r="G134" i="16"/>
  <c r="Q134" i="16" s="1"/>
  <c r="N134" i="13"/>
  <c r="N140" i="13"/>
  <c r="G140" i="16"/>
  <c r="Q140" i="16" s="1"/>
  <c r="N147" i="13"/>
  <c r="G147" i="16"/>
  <c r="Q147" i="16" s="1"/>
  <c r="N9" i="14"/>
  <c r="O9" i="17" s="1"/>
  <c r="O11" i="17" s="1"/>
  <c r="G28" i="18"/>
  <c r="G36" i="18" s="1"/>
  <c r="N43" i="13"/>
  <c r="G43" i="16"/>
  <c r="Q43" i="16" s="1"/>
  <c r="G49" i="16"/>
  <c r="Q49" i="16" s="1"/>
  <c r="N49" i="13"/>
  <c r="N54" i="13"/>
  <c r="G54" i="16"/>
  <c r="Q54" i="16" s="1"/>
  <c r="N73" i="13"/>
  <c r="G73" i="16"/>
  <c r="Q73" i="16" s="1"/>
  <c r="N105" i="13"/>
  <c r="G105" i="16"/>
  <c r="Q105" i="16" s="1"/>
  <c r="N137" i="13"/>
  <c r="G137" i="16"/>
  <c r="Q137" i="16" s="1"/>
  <c r="N33" i="13"/>
  <c r="G33" i="16"/>
  <c r="Q33" i="16" s="1"/>
  <c r="G60" i="16"/>
  <c r="Q60" i="16" s="1"/>
  <c r="N60" i="13"/>
  <c r="G66" i="16"/>
  <c r="Q66" i="16" s="1"/>
  <c r="N66" i="13"/>
  <c r="G77" i="16"/>
  <c r="Q77" i="16" s="1"/>
  <c r="N77" i="13"/>
  <c r="N84" i="13"/>
  <c r="G84" i="16"/>
  <c r="Q84" i="16" s="1"/>
  <c r="N91" i="13"/>
  <c r="G91" i="16"/>
  <c r="Q91" i="16" s="1"/>
  <c r="G98" i="16"/>
  <c r="Q98" i="16" s="1"/>
  <c r="N98" i="13"/>
  <c r="G109" i="16"/>
  <c r="Q109" i="16" s="1"/>
  <c r="N109" i="13"/>
  <c r="N116" i="13"/>
  <c r="G116" i="16"/>
  <c r="Q116" i="16" s="1"/>
  <c r="N123" i="13"/>
  <c r="G123" i="16"/>
  <c r="Q123" i="16" s="1"/>
  <c r="G130" i="16"/>
  <c r="Q130" i="16" s="1"/>
  <c r="N130" i="13"/>
  <c r="G141" i="16"/>
  <c r="Q141" i="16" s="1"/>
  <c r="N141" i="13"/>
  <c r="N148" i="13"/>
  <c r="G148" i="16"/>
  <c r="Q148" i="16" s="1"/>
  <c r="N27" i="13"/>
  <c r="G27" i="16"/>
  <c r="Q27" i="16" s="1"/>
  <c r="N38" i="13"/>
  <c r="G38" i="16"/>
  <c r="Q38" i="16" s="1"/>
  <c r="N44" i="13"/>
  <c r="G44" i="16"/>
  <c r="Q44" i="16" s="1"/>
  <c r="N50" i="13"/>
  <c r="G50" i="16"/>
  <c r="Q50" i="16" s="1"/>
  <c r="N57" i="13"/>
  <c r="G57" i="16"/>
  <c r="Q57" i="16" s="1"/>
  <c r="N81" i="13"/>
  <c r="G81" i="16"/>
  <c r="Q81" i="16" s="1"/>
  <c r="G145" i="16"/>
  <c r="Q145" i="16" s="1"/>
  <c r="N145" i="13"/>
  <c r="N34" i="13"/>
  <c r="G34" i="16"/>
  <c r="Q34" i="16" s="1"/>
  <c r="G61" i="16"/>
  <c r="Q61" i="16" s="1"/>
  <c r="N61" i="13"/>
  <c r="N67" i="13"/>
  <c r="G67" i="16"/>
  <c r="Q67" i="16" s="1"/>
  <c r="G74" i="16"/>
  <c r="Q74" i="16" s="1"/>
  <c r="N74" i="13"/>
  <c r="G86" i="16"/>
  <c r="Q86" i="16" s="1"/>
  <c r="N86" i="13"/>
  <c r="N92" i="13"/>
  <c r="G92" i="16"/>
  <c r="Q92" i="16" s="1"/>
  <c r="N99" i="13"/>
  <c r="G99" i="16"/>
  <c r="Q99" i="16" s="1"/>
  <c r="G106" i="16"/>
  <c r="Q106" i="16" s="1"/>
  <c r="N106" i="13"/>
  <c r="N113" i="13"/>
  <c r="G113" i="16"/>
  <c r="Q113" i="16" s="1"/>
  <c r="G118" i="16"/>
  <c r="Q118" i="16" s="1"/>
  <c r="N118" i="13"/>
  <c r="N124" i="13"/>
  <c r="G124" i="16"/>
  <c r="Q124" i="16" s="1"/>
  <c r="N131" i="13"/>
  <c r="G131" i="16"/>
  <c r="Q131" i="16" s="1"/>
  <c r="G138" i="16"/>
  <c r="Q138" i="16" s="1"/>
  <c r="N138" i="13"/>
  <c r="G150" i="16"/>
  <c r="Q150" i="16" s="1"/>
  <c r="N150" i="13"/>
  <c r="F37" i="18"/>
  <c r="F40" i="18" s="1"/>
  <c r="E36" i="18"/>
  <c r="E40" i="18" s="1"/>
  <c r="H33" i="18"/>
  <c r="G36" i="15"/>
  <c r="H36" i="18" s="1"/>
  <c r="I29" i="17"/>
  <c r="I28" i="17"/>
  <c r="K32" i="17"/>
  <c r="K43" i="17"/>
  <c r="K36" i="17"/>
  <c r="K37" i="17"/>
  <c r="I37" i="17"/>
  <c r="I43" i="17"/>
  <c r="V7" i="16"/>
  <c r="W7" i="16"/>
  <c r="U7" i="16"/>
  <c r="T7" i="16"/>
  <c r="S7" i="16"/>
  <c r="P6" i="13"/>
  <c r="K41" i="17"/>
  <c r="K40" i="17"/>
  <c r="K42" i="17"/>
  <c r="I42" i="17"/>
  <c r="I41" i="17"/>
  <c r="X6" i="16"/>
  <c r="T6" i="16"/>
  <c r="W6" i="16"/>
  <c r="U6" i="16"/>
  <c r="S6" i="16"/>
  <c r="Q7" i="17"/>
  <c r="H15" i="15"/>
  <c r="E17" i="5"/>
  <c r="H17" i="15" s="1"/>
  <c r="D13" i="18" l="1"/>
  <c r="D34" i="17"/>
  <c r="D14" i="17"/>
  <c r="B14" i="17"/>
  <c r="B34" i="17"/>
  <c r="K38" i="17"/>
  <c r="C38" i="14"/>
  <c r="I44" i="14"/>
  <c r="K23" i="17"/>
  <c r="I39" i="17"/>
  <c r="K17" i="17"/>
  <c r="K21" i="17"/>
  <c r="E37" i="17"/>
  <c r="K30" i="17"/>
  <c r="I23" i="17"/>
  <c r="I34" i="17"/>
  <c r="K33" i="17"/>
  <c r="K28" i="17"/>
  <c r="E35" i="17"/>
  <c r="C22" i="17"/>
  <c r="E23" i="17"/>
  <c r="E16" i="17"/>
  <c r="E18" i="17"/>
  <c r="C26" i="17"/>
  <c r="E25" i="17"/>
  <c r="C29" i="17"/>
  <c r="C6" i="5"/>
  <c r="C9" i="5"/>
  <c r="C11" i="5" s="1"/>
  <c r="N11" i="14"/>
  <c r="D38" i="14"/>
  <c r="B38" i="14"/>
  <c r="T150" i="16"/>
  <c r="W150" i="16"/>
  <c r="X150" i="16"/>
  <c r="S150" i="16"/>
  <c r="U150" i="16"/>
  <c r="V150" i="16"/>
  <c r="O92" i="13"/>
  <c r="P92" i="13"/>
  <c r="X123" i="16"/>
  <c r="S123" i="16"/>
  <c r="V123" i="16"/>
  <c r="W123" i="16"/>
  <c r="T123" i="16"/>
  <c r="U123" i="16"/>
  <c r="U134" i="16"/>
  <c r="V134" i="16"/>
  <c r="T134" i="16"/>
  <c r="X134" i="16"/>
  <c r="S134" i="16"/>
  <c r="W134" i="16"/>
  <c r="P29" i="13"/>
  <c r="O29" i="13"/>
  <c r="O121" i="13"/>
  <c r="P121" i="13"/>
  <c r="P11" i="14"/>
  <c r="H44" i="14"/>
  <c r="P138" i="13"/>
  <c r="O138" i="13"/>
  <c r="X113" i="16"/>
  <c r="S113" i="16"/>
  <c r="W113" i="16"/>
  <c r="V113" i="16"/>
  <c r="U113" i="16"/>
  <c r="T113" i="16"/>
  <c r="O86" i="13"/>
  <c r="P86" i="13"/>
  <c r="S34" i="16"/>
  <c r="T34" i="16"/>
  <c r="U34" i="16"/>
  <c r="V34" i="16"/>
  <c r="X34" i="16"/>
  <c r="W34" i="16"/>
  <c r="W50" i="16"/>
  <c r="T50" i="16"/>
  <c r="X50" i="16"/>
  <c r="V50" i="16"/>
  <c r="S50" i="16"/>
  <c r="U50" i="16"/>
  <c r="O123" i="13"/>
  <c r="P123" i="13"/>
  <c r="O91" i="13"/>
  <c r="P91" i="13"/>
  <c r="V60" i="16"/>
  <c r="U60" i="16"/>
  <c r="S60" i="16"/>
  <c r="W60" i="16"/>
  <c r="T60" i="16"/>
  <c r="X60" i="16"/>
  <c r="W73" i="16"/>
  <c r="T73" i="16"/>
  <c r="V73" i="16"/>
  <c r="S73" i="16"/>
  <c r="U73" i="16"/>
  <c r="X73" i="16"/>
  <c r="T129" i="16"/>
  <c r="S129" i="16"/>
  <c r="X129" i="16"/>
  <c r="V129" i="16"/>
  <c r="W129" i="16"/>
  <c r="U129" i="16"/>
  <c r="O102" i="13"/>
  <c r="P102" i="13"/>
  <c r="V76" i="16"/>
  <c r="S76" i="16"/>
  <c r="T76" i="16"/>
  <c r="U76" i="16"/>
  <c r="W76" i="16"/>
  <c r="X76" i="16"/>
  <c r="T36" i="16"/>
  <c r="W36" i="16"/>
  <c r="V36" i="16"/>
  <c r="S36" i="16"/>
  <c r="U36" i="16"/>
  <c r="X36" i="16"/>
  <c r="U13" i="16"/>
  <c r="V13" i="16"/>
  <c r="W13" i="16"/>
  <c r="S13" i="16"/>
  <c r="T13" i="16"/>
  <c r="X13" i="16"/>
  <c r="O125" i="13"/>
  <c r="P125" i="13"/>
  <c r="O93" i="13"/>
  <c r="P93" i="13"/>
  <c r="P58" i="13"/>
  <c r="O58" i="13"/>
  <c r="X89" i="16"/>
  <c r="T89" i="16"/>
  <c r="U89" i="16"/>
  <c r="S89" i="16"/>
  <c r="W89" i="16"/>
  <c r="V89" i="16"/>
  <c r="O28" i="13"/>
  <c r="P28" i="13"/>
  <c r="O60" i="13"/>
  <c r="P60" i="13"/>
  <c r="O108" i="13"/>
  <c r="P108" i="13"/>
  <c r="O132" i="13"/>
  <c r="P132" i="13"/>
  <c r="O68" i="13"/>
  <c r="P68" i="13"/>
  <c r="V138" i="16"/>
  <c r="W138" i="16"/>
  <c r="T138" i="16"/>
  <c r="X138" i="16"/>
  <c r="S138" i="16"/>
  <c r="U138" i="16"/>
  <c r="O113" i="13"/>
  <c r="P113" i="13"/>
  <c r="U86" i="16"/>
  <c r="T86" i="16"/>
  <c r="V86" i="16"/>
  <c r="W86" i="16"/>
  <c r="X86" i="16"/>
  <c r="S86" i="16"/>
  <c r="P34" i="13"/>
  <c r="O34" i="13"/>
  <c r="P50" i="13"/>
  <c r="O50" i="13"/>
  <c r="T148" i="16"/>
  <c r="S148" i="16"/>
  <c r="V148" i="16"/>
  <c r="X148" i="16"/>
  <c r="W148" i="16"/>
  <c r="U148" i="16"/>
  <c r="V116" i="16"/>
  <c r="X116" i="16"/>
  <c r="W116" i="16"/>
  <c r="S116" i="16"/>
  <c r="T116" i="16"/>
  <c r="U116" i="16"/>
  <c r="W84" i="16"/>
  <c r="U84" i="16"/>
  <c r="X84" i="16"/>
  <c r="T84" i="16"/>
  <c r="V84" i="16"/>
  <c r="S84" i="16"/>
  <c r="U33" i="16"/>
  <c r="T33" i="16"/>
  <c r="X33" i="16"/>
  <c r="S33" i="16"/>
  <c r="V33" i="16"/>
  <c r="W33" i="16"/>
  <c r="O73" i="13"/>
  <c r="P73" i="13"/>
  <c r="O129" i="13"/>
  <c r="P129" i="13"/>
  <c r="S102" i="16"/>
  <c r="T102" i="16"/>
  <c r="X102" i="16"/>
  <c r="V102" i="16"/>
  <c r="W102" i="16"/>
  <c r="U102" i="16"/>
  <c r="O76" i="13"/>
  <c r="P76" i="13"/>
  <c r="O36" i="13"/>
  <c r="P36" i="13"/>
  <c r="P13" i="13"/>
  <c r="O13" i="13"/>
  <c r="S125" i="16"/>
  <c r="T125" i="16"/>
  <c r="X125" i="16"/>
  <c r="W125" i="16"/>
  <c r="U125" i="16"/>
  <c r="V125" i="16"/>
  <c r="S93" i="16"/>
  <c r="U93" i="16"/>
  <c r="V93" i="16"/>
  <c r="T93" i="16"/>
  <c r="X93" i="16"/>
  <c r="W93" i="16"/>
  <c r="V58" i="16"/>
  <c r="U58" i="16"/>
  <c r="S58" i="16"/>
  <c r="X58" i="16"/>
  <c r="W58" i="16"/>
  <c r="T58" i="16"/>
  <c r="O89" i="13"/>
  <c r="P89" i="13"/>
  <c r="T28" i="16"/>
  <c r="W28" i="16"/>
  <c r="U28" i="16"/>
  <c r="S28" i="16"/>
  <c r="V28" i="16"/>
  <c r="X28" i="16"/>
  <c r="X61" i="16"/>
  <c r="V61" i="16"/>
  <c r="S61" i="16"/>
  <c r="T61" i="16"/>
  <c r="U61" i="16"/>
  <c r="W61" i="16"/>
  <c r="W91" i="16"/>
  <c r="V91" i="16"/>
  <c r="T91" i="16"/>
  <c r="U91" i="16"/>
  <c r="S91" i="16"/>
  <c r="X91" i="16"/>
  <c r="P43" i="13"/>
  <c r="O43" i="13"/>
  <c r="P59" i="13"/>
  <c r="O59" i="13"/>
  <c r="O100" i="13"/>
  <c r="P100" i="13"/>
  <c r="X131" i="16"/>
  <c r="S131" i="16"/>
  <c r="V131" i="16"/>
  <c r="T131" i="16"/>
  <c r="U131" i="16"/>
  <c r="W131" i="16"/>
  <c r="P106" i="13"/>
  <c r="O106" i="13"/>
  <c r="O74" i="13"/>
  <c r="P74" i="13"/>
  <c r="O145" i="13"/>
  <c r="P145" i="13"/>
  <c r="T44" i="16"/>
  <c r="W44" i="16"/>
  <c r="X44" i="16"/>
  <c r="U44" i="16"/>
  <c r="V44" i="16"/>
  <c r="S44" i="16"/>
  <c r="O148" i="13"/>
  <c r="P148" i="13"/>
  <c r="O116" i="13"/>
  <c r="P116" i="13"/>
  <c r="O84" i="13"/>
  <c r="P84" i="13"/>
  <c r="P33" i="13"/>
  <c r="O33" i="13"/>
  <c r="V54" i="16"/>
  <c r="T54" i="16"/>
  <c r="U54" i="16"/>
  <c r="X54" i="16"/>
  <c r="W54" i="16"/>
  <c r="S54" i="16"/>
  <c r="X147" i="16"/>
  <c r="W147" i="16"/>
  <c r="V147" i="16"/>
  <c r="U147" i="16"/>
  <c r="S147" i="16"/>
  <c r="T147" i="16"/>
  <c r="P122" i="13"/>
  <c r="O122" i="13"/>
  <c r="V97" i="16"/>
  <c r="X97" i="16"/>
  <c r="U97" i="16"/>
  <c r="T97" i="16"/>
  <c r="S97" i="16"/>
  <c r="W97" i="16"/>
  <c r="O70" i="13"/>
  <c r="P70" i="13"/>
  <c r="T52" i="16"/>
  <c r="W52" i="16"/>
  <c r="X52" i="16"/>
  <c r="V52" i="16"/>
  <c r="U52" i="16"/>
  <c r="S52" i="16"/>
  <c r="O146" i="13"/>
  <c r="P146" i="13"/>
  <c r="P114" i="13"/>
  <c r="O114" i="13"/>
  <c r="O82" i="13"/>
  <c r="P82" i="13"/>
  <c r="O35" i="13"/>
  <c r="P35" i="13"/>
  <c r="O51" i="13"/>
  <c r="P51" i="13"/>
  <c r="P19" i="13"/>
  <c r="O19" i="13"/>
  <c r="T118" i="16"/>
  <c r="V118" i="16"/>
  <c r="W118" i="16"/>
  <c r="U118" i="16"/>
  <c r="X118" i="16"/>
  <c r="S118" i="16"/>
  <c r="O57" i="13"/>
  <c r="P57" i="13"/>
  <c r="O27" i="13"/>
  <c r="P27" i="13"/>
  <c r="O105" i="13"/>
  <c r="P105" i="13"/>
  <c r="O83" i="13"/>
  <c r="P83" i="13"/>
  <c r="X41" i="16"/>
  <c r="V41" i="16"/>
  <c r="U41" i="16"/>
  <c r="T41" i="16"/>
  <c r="S41" i="16"/>
  <c r="W41" i="16"/>
  <c r="J44" i="14"/>
  <c r="O131" i="13"/>
  <c r="P131" i="13"/>
  <c r="V106" i="16"/>
  <c r="W106" i="16"/>
  <c r="T106" i="16"/>
  <c r="X106" i="16"/>
  <c r="S106" i="16"/>
  <c r="U106" i="16"/>
  <c r="X74" i="16"/>
  <c r="T74" i="16"/>
  <c r="W74" i="16"/>
  <c r="V74" i="16"/>
  <c r="S74" i="16"/>
  <c r="U74" i="16"/>
  <c r="T145" i="16"/>
  <c r="V145" i="16"/>
  <c r="W145" i="16"/>
  <c r="X145" i="16"/>
  <c r="U145" i="16"/>
  <c r="S145" i="16"/>
  <c r="P44" i="13"/>
  <c r="O44" i="13"/>
  <c r="O141" i="13"/>
  <c r="P141" i="13"/>
  <c r="O109" i="13"/>
  <c r="P109" i="13"/>
  <c r="O77" i="13"/>
  <c r="P77" i="13"/>
  <c r="P54" i="13"/>
  <c r="O54" i="13"/>
  <c r="O147" i="13"/>
  <c r="P147" i="13"/>
  <c r="U122" i="16"/>
  <c r="S122" i="16"/>
  <c r="V122" i="16"/>
  <c r="X122" i="16"/>
  <c r="W122" i="16"/>
  <c r="T122" i="16"/>
  <c r="O97" i="13"/>
  <c r="P97" i="13"/>
  <c r="T70" i="16"/>
  <c r="U70" i="16"/>
  <c r="S70" i="16"/>
  <c r="X70" i="16"/>
  <c r="V70" i="16"/>
  <c r="W70" i="16"/>
  <c r="P52" i="13"/>
  <c r="O52" i="13"/>
  <c r="U146" i="16"/>
  <c r="W146" i="16"/>
  <c r="X146" i="16"/>
  <c r="T146" i="16"/>
  <c r="S146" i="16"/>
  <c r="V146" i="16"/>
  <c r="U114" i="16"/>
  <c r="S114" i="16"/>
  <c r="T114" i="16"/>
  <c r="W114" i="16"/>
  <c r="V114" i="16"/>
  <c r="X114" i="16"/>
  <c r="V82" i="16"/>
  <c r="T82" i="16"/>
  <c r="W82" i="16"/>
  <c r="U82" i="16"/>
  <c r="S82" i="16"/>
  <c r="X82" i="16"/>
  <c r="V35" i="16"/>
  <c r="S35" i="16"/>
  <c r="X35" i="16"/>
  <c r="W35" i="16"/>
  <c r="U35" i="16"/>
  <c r="T35" i="16"/>
  <c r="X51" i="16"/>
  <c r="W51" i="16"/>
  <c r="V51" i="16"/>
  <c r="T51" i="16"/>
  <c r="S51" i="16"/>
  <c r="U51" i="16"/>
  <c r="S19" i="16"/>
  <c r="W19" i="16"/>
  <c r="V19" i="16"/>
  <c r="U19" i="16"/>
  <c r="X19" i="16"/>
  <c r="T19" i="16"/>
  <c r="Q10" i="16"/>
  <c r="J19" i="17"/>
  <c r="B23" i="17"/>
  <c r="D7" i="17"/>
  <c r="D19" i="17"/>
  <c r="H31" i="17"/>
  <c r="H20" i="17"/>
  <c r="J32" i="17"/>
  <c r="D6" i="17"/>
  <c r="D35" i="17"/>
  <c r="D37" i="17"/>
  <c r="J40" i="17"/>
  <c r="H40" i="17"/>
  <c r="H9" i="17"/>
  <c r="H12" i="17"/>
  <c r="J18" i="17"/>
  <c r="J14" i="17"/>
  <c r="P6" i="17"/>
  <c r="P10" i="17"/>
  <c r="J31" i="17"/>
  <c r="B7" i="17"/>
  <c r="H27" i="17"/>
  <c r="H43" i="17"/>
  <c r="D8" i="17"/>
  <c r="H35" i="17"/>
  <c r="H14" i="17"/>
  <c r="H39" i="17"/>
  <c r="J27" i="17"/>
  <c r="H11" i="17"/>
  <c r="B19" i="17"/>
  <c r="H36" i="17"/>
  <c r="J10" i="17"/>
  <c r="H25" i="17"/>
  <c r="H41" i="17"/>
  <c r="P8" i="17"/>
  <c r="B22" i="17"/>
  <c r="N10" i="17"/>
  <c r="J12" i="17"/>
  <c r="H10" i="17"/>
  <c r="H16" i="17"/>
  <c r="H6" i="17"/>
  <c r="B24" i="17"/>
  <c r="D27" i="17"/>
  <c r="D11" i="17"/>
  <c r="D13" i="17"/>
  <c r="H23" i="17"/>
  <c r="H21" i="17"/>
  <c r="B6" i="17"/>
  <c r="J13" i="17"/>
  <c r="D31" i="17"/>
  <c r="H22" i="17"/>
  <c r="D17" i="17"/>
  <c r="D20" i="17"/>
  <c r="J22" i="17"/>
  <c r="N7" i="17"/>
  <c r="B37" i="17"/>
  <c r="B25" i="17"/>
  <c r="B29" i="17"/>
  <c r="J42" i="17"/>
  <c r="D9" i="17"/>
  <c r="B12" i="17"/>
  <c r="D30" i="17"/>
  <c r="B11" i="17"/>
  <c r="B28" i="17"/>
  <c r="D12" i="17"/>
  <c r="J39" i="17"/>
  <c r="D18" i="17"/>
  <c r="B36" i="17"/>
  <c r="D22" i="17"/>
  <c r="D36" i="17"/>
  <c r="P9" i="17"/>
  <c r="D32" i="17"/>
  <c r="H29" i="17"/>
  <c r="H42" i="17"/>
  <c r="H28" i="17"/>
  <c r="J33" i="17"/>
  <c r="H13" i="17"/>
  <c r="H37" i="17"/>
  <c r="B31" i="17"/>
  <c r="J9" i="17"/>
  <c r="B30" i="17"/>
  <c r="B17" i="17"/>
  <c r="H18" i="17"/>
  <c r="J21" i="17"/>
  <c r="J35" i="17"/>
  <c r="B16" i="17"/>
  <c r="B21" i="17"/>
  <c r="J25" i="17"/>
  <c r="B20" i="17"/>
  <c r="B32" i="17"/>
  <c r="N8" i="17"/>
  <c r="H34" i="17"/>
  <c r="J26" i="17"/>
  <c r="B27" i="17"/>
  <c r="J36" i="17"/>
  <c r="B8" i="17"/>
  <c r="J23" i="17"/>
  <c r="H33" i="17"/>
  <c r="D15" i="17"/>
  <c r="D28" i="17"/>
  <c r="J20" i="17"/>
  <c r="H26" i="17"/>
  <c r="H7" i="17"/>
  <c r="H24" i="17"/>
  <c r="B35" i="17"/>
  <c r="J8" i="17"/>
  <c r="H19" i="17"/>
  <c r="B9" i="17"/>
  <c r="J6" i="17"/>
  <c r="P7" i="17"/>
  <c r="J34" i="17"/>
  <c r="D33" i="17"/>
  <c r="B18" i="17"/>
  <c r="J41" i="17"/>
  <c r="J37" i="17"/>
  <c r="J30" i="17"/>
  <c r="D29" i="17"/>
  <c r="D23" i="17"/>
  <c r="H32" i="17"/>
  <c r="H8" i="17"/>
  <c r="D24" i="17"/>
  <c r="D16" i="17"/>
  <c r="J16" i="17"/>
  <c r="J24" i="17"/>
  <c r="D10" i="17"/>
  <c r="B13" i="17"/>
  <c r="B26" i="17"/>
  <c r="J28" i="17"/>
  <c r="H30" i="17"/>
  <c r="J7" i="17"/>
  <c r="D21" i="17"/>
  <c r="D25" i="17"/>
  <c r="H17" i="17"/>
  <c r="N9" i="17"/>
  <c r="B33" i="17"/>
  <c r="H15" i="17"/>
  <c r="J43" i="17"/>
  <c r="H38" i="17"/>
  <c r="B10" i="17"/>
  <c r="J11" i="17"/>
  <c r="J17" i="17"/>
  <c r="J29" i="17"/>
  <c r="J38" i="17"/>
  <c r="B15" i="17"/>
  <c r="J15" i="17"/>
  <c r="D26" i="17"/>
  <c r="N6" i="17"/>
  <c r="W109" i="16"/>
  <c r="X109" i="16"/>
  <c r="V109" i="16"/>
  <c r="S109" i="16"/>
  <c r="U109" i="16"/>
  <c r="T109" i="16"/>
  <c r="S77" i="16"/>
  <c r="X77" i="16"/>
  <c r="W77" i="16"/>
  <c r="T77" i="16"/>
  <c r="U77" i="16"/>
  <c r="V77" i="16"/>
  <c r="T137" i="16"/>
  <c r="X137" i="16"/>
  <c r="S137" i="16"/>
  <c r="W137" i="16"/>
  <c r="V137" i="16"/>
  <c r="U137" i="16"/>
  <c r="O49" i="13"/>
  <c r="P49" i="13"/>
  <c r="T140" i="16"/>
  <c r="U140" i="16"/>
  <c r="S140" i="16"/>
  <c r="X140" i="16"/>
  <c r="V140" i="16"/>
  <c r="W140" i="16"/>
  <c r="S115" i="16"/>
  <c r="V115" i="16"/>
  <c r="W115" i="16"/>
  <c r="U115" i="16"/>
  <c r="X115" i="16"/>
  <c r="T115" i="16"/>
  <c r="O90" i="13"/>
  <c r="P90" i="13"/>
  <c r="V65" i="16"/>
  <c r="T65" i="16"/>
  <c r="S65" i="16"/>
  <c r="X65" i="16"/>
  <c r="U65" i="16"/>
  <c r="W65" i="16"/>
  <c r="U42" i="16"/>
  <c r="X42" i="16"/>
  <c r="T42" i="16"/>
  <c r="S42" i="16"/>
  <c r="W42" i="16"/>
  <c r="V42" i="16"/>
  <c r="X139" i="16"/>
  <c r="V139" i="16"/>
  <c r="W139" i="16"/>
  <c r="S139" i="16"/>
  <c r="U139" i="16"/>
  <c r="T139" i="16"/>
  <c r="X107" i="16"/>
  <c r="V107" i="16"/>
  <c r="T107" i="16"/>
  <c r="S107" i="16"/>
  <c r="U107" i="16"/>
  <c r="W107" i="16"/>
  <c r="T75" i="16"/>
  <c r="W75" i="16"/>
  <c r="V75" i="16"/>
  <c r="S75" i="16"/>
  <c r="U75" i="16"/>
  <c r="X75" i="16"/>
  <c r="P17" i="13"/>
  <c r="O17" i="13"/>
  <c r="T45" i="16"/>
  <c r="X45" i="16"/>
  <c r="V45" i="16"/>
  <c r="U45" i="16"/>
  <c r="S45" i="16"/>
  <c r="W45" i="16"/>
  <c r="X124" i="16"/>
  <c r="T124" i="16"/>
  <c r="V124" i="16"/>
  <c r="W124" i="16"/>
  <c r="U124" i="16"/>
  <c r="S124" i="16"/>
  <c r="T67" i="16"/>
  <c r="V67" i="16"/>
  <c r="U67" i="16"/>
  <c r="W67" i="16"/>
  <c r="S67" i="16"/>
  <c r="X67" i="16"/>
  <c r="U38" i="16"/>
  <c r="T38" i="16"/>
  <c r="S38" i="16"/>
  <c r="V38" i="16"/>
  <c r="X38" i="16"/>
  <c r="W38" i="16"/>
  <c r="O124" i="13"/>
  <c r="P124" i="13"/>
  <c r="O67" i="13"/>
  <c r="P67" i="13"/>
  <c r="P38" i="13"/>
  <c r="O38" i="13"/>
  <c r="P130" i="13"/>
  <c r="O130" i="13"/>
  <c r="O98" i="13"/>
  <c r="P98" i="13"/>
  <c r="O66" i="13"/>
  <c r="P66" i="13"/>
  <c r="P137" i="13"/>
  <c r="O137" i="13"/>
  <c r="U49" i="16"/>
  <c r="X49" i="16"/>
  <c r="T49" i="16"/>
  <c r="V49" i="16"/>
  <c r="W49" i="16"/>
  <c r="S49" i="16"/>
  <c r="O140" i="13"/>
  <c r="P140" i="13"/>
  <c r="O115" i="13"/>
  <c r="P115" i="13"/>
  <c r="U90" i="16"/>
  <c r="W90" i="16"/>
  <c r="V90" i="16"/>
  <c r="X90" i="16"/>
  <c r="T90" i="16"/>
  <c r="S90" i="16"/>
  <c r="O65" i="13"/>
  <c r="P65" i="13"/>
  <c r="P42" i="13"/>
  <c r="O42" i="13"/>
  <c r="O139" i="13"/>
  <c r="P139" i="13"/>
  <c r="O107" i="13"/>
  <c r="P107" i="13"/>
  <c r="O75" i="13"/>
  <c r="P75" i="13"/>
  <c r="T17" i="16"/>
  <c r="V17" i="16"/>
  <c r="U17" i="16"/>
  <c r="W17" i="16"/>
  <c r="X17" i="16"/>
  <c r="S17" i="16"/>
  <c r="P45" i="13"/>
  <c r="O45" i="13"/>
  <c r="V99" i="16"/>
  <c r="T99" i="16"/>
  <c r="U99" i="16"/>
  <c r="W99" i="16"/>
  <c r="X99" i="16"/>
  <c r="S99" i="16"/>
  <c r="S81" i="16"/>
  <c r="X81" i="16"/>
  <c r="T81" i="16"/>
  <c r="W81" i="16"/>
  <c r="V81" i="16"/>
  <c r="U81" i="16"/>
  <c r="S141" i="16"/>
  <c r="T141" i="16"/>
  <c r="X141" i="16"/>
  <c r="V141" i="16"/>
  <c r="W141" i="16"/>
  <c r="U141" i="16"/>
  <c r="O99" i="13"/>
  <c r="P99" i="13"/>
  <c r="O81" i="13"/>
  <c r="P81" i="13"/>
  <c r="Q11" i="17"/>
  <c r="P150" i="13"/>
  <c r="O150" i="13"/>
  <c r="O118" i="13"/>
  <c r="P118" i="13"/>
  <c r="S92" i="16"/>
  <c r="V92" i="16"/>
  <c r="T92" i="16"/>
  <c r="X92" i="16"/>
  <c r="W92" i="16"/>
  <c r="U92" i="16"/>
  <c r="P61" i="13"/>
  <c r="O61" i="13"/>
  <c r="V57" i="16"/>
  <c r="S57" i="16"/>
  <c r="X57" i="16"/>
  <c r="W57" i="16"/>
  <c r="T57" i="16"/>
  <c r="U57" i="16"/>
  <c r="X27" i="16"/>
  <c r="T27" i="16"/>
  <c r="U27" i="16"/>
  <c r="S27" i="16"/>
  <c r="V27" i="16"/>
  <c r="W27" i="16"/>
  <c r="V130" i="16"/>
  <c r="U130" i="16"/>
  <c r="W130" i="16"/>
  <c r="S130" i="16"/>
  <c r="X130" i="16"/>
  <c r="T130" i="16"/>
  <c r="U98" i="16"/>
  <c r="T98" i="16"/>
  <c r="S98" i="16"/>
  <c r="X98" i="16"/>
  <c r="W98" i="16"/>
  <c r="V98" i="16"/>
  <c r="X66" i="16"/>
  <c r="T66" i="16"/>
  <c r="S66" i="16"/>
  <c r="U66" i="16"/>
  <c r="W66" i="16"/>
  <c r="V66" i="16"/>
  <c r="W105" i="16"/>
  <c r="V105" i="16"/>
  <c r="T105" i="16"/>
  <c r="S105" i="16"/>
  <c r="X105" i="16"/>
  <c r="U105" i="16"/>
  <c r="T43" i="16"/>
  <c r="U43" i="16"/>
  <c r="X43" i="16"/>
  <c r="W43" i="16"/>
  <c r="V43" i="16"/>
  <c r="S43" i="16"/>
  <c r="P134" i="13"/>
  <c r="O134" i="13"/>
  <c r="S108" i="16"/>
  <c r="U108" i="16"/>
  <c r="V108" i="16"/>
  <c r="W108" i="16"/>
  <c r="T108" i="16"/>
  <c r="X108" i="16"/>
  <c r="W83" i="16"/>
  <c r="V83" i="16"/>
  <c r="U83" i="16"/>
  <c r="S83" i="16"/>
  <c r="X83" i="16"/>
  <c r="T83" i="16"/>
  <c r="V59" i="16"/>
  <c r="X59" i="16"/>
  <c r="T59" i="16"/>
  <c r="U59" i="16"/>
  <c r="W59" i="16"/>
  <c r="S59" i="16"/>
  <c r="X29" i="16"/>
  <c r="V29" i="16"/>
  <c r="S29" i="16"/>
  <c r="T29" i="16"/>
  <c r="U29" i="16"/>
  <c r="W29" i="16"/>
  <c r="T132" i="16"/>
  <c r="U132" i="16"/>
  <c r="W132" i="16"/>
  <c r="X132" i="16"/>
  <c r="V132" i="16"/>
  <c r="S132" i="16"/>
  <c r="U100" i="16"/>
  <c r="X100" i="16"/>
  <c r="W100" i="16"/>
  <c r="S100" i="16"/>
  <c r="V100" i="16"/>
  <c r="T100" i="16"/>
  <c r="U68" i="16"/>
  <c r="X68" i="16"/>
  <c r="W68" i="16"/>
  <c r="T68" i="16"/>
  <c r="S68" i="16"/>
  <c r="V68" i="16"/>
  <c r="S121" i="16"/>
  <c r="V121" i="16"/>
  <c r="W121" i="16"/>
  <c r="X121" i="16"/>
  <c r="U121" i="16"/>
  <c r="T121" i="16"/>
  <c r="P41" i="13"/>
  <c r="O41" i="13"/>
  <c r="O10" i="13"/>
  <c r="P10" i="13"/>
  <c r="C16" i="18"/>
  <c r="G16" i="18" s="1"/>
  <c r="C14" i="18"/>
  <c r="G14" i="18" s="1"/>
  <c r="C13" i="18"/>
  <c r="C15" i="15"/>
  <c r="C15" i="18"/>
  <c r="G15" i="18" s="1"/>
  <c r="C9" i="15" l="1"/>
  <c r="D9" i="18" s="1"/>
  <c r="C7" i="15"/>
  <c r="D7" i="18" s="1"/>
  <c r="K44" i="17"/>
  <c r="I44" i="17"/>
  <c r="E38" i="17"/>
  <c r="C38" i="17"/>
  <c r="C6" i="15"/>
  <c r="D9" i="15"/>
  <c r="D11" i="15" s="1"/>
  <c r="C37" i="5"/>
  <c r="C40" i="5" s="1"/>
  <c r="E9" i="5"/>
  <c r="E11" i="5" s="1"/>
  <c r="H11" i="15" s="1"/>
  <c r="C12" i="15"/>
  <c r="N11" i="17"/>
  <c r="P11" i="17"/>
  <c r="H44" i="17"/>
  <c r="D38" i="17"/>
  <c r="U10" i="16"/>
  <c r="C10" i="18" s="1"/>
  <c r="G10" i="18" s="1"/>
  <c r="W10" i="16"/>
  <c r="T10" i="16"/>
  <c r="C9" i="18" s="1"/>
  <c r="G9" i="18" s="1"/>
  <c r="S10" i="16"/>
  <c r="C7" i="18" s="1"/>
  <c r="G7" i="18" s="1"/>
  <c r="X10" i="16"/>
  <c r="V10" i="16"/>
  <c r="C8" i="18" s="1"/>
  <c r="G8" i="18" s="1"/>
  <c r="J44" i="17"/>
  <c r="B38" i="17"/>
  <c r="G13" i="18"/>
  <c r="G17" i="18" s="1"/>
  <c r="C17" i="18"/>
  <c r="G15" i="15"/>
  <c r="D15" i="18"/>
  <c r="C17" i="15"/>
  <c r="G9" i="15" l="1"/>
  <c r="H9" i="18" s="1"/>
  <c r="D11" i="18"/>
  <c r="C11" i="15"/>
  <c r="C37" i="15"/>
  <c r="G7" i="15"/>
  <c r="H7" i="18" s="1"/>
  <c r="G11" i="18"/>
  <c r="C11" i="18"/>
  <c r="C37" i="18"/>
  <c r="D37" i="15"/>
  <c r="D40" i="15" s="1"/>
  <c r="E37" i="5"/>
  <c r="H37" i="15" s="1"/>
  <c r="H9" i="15"/>
  <c r="C6" i="18"/>
  <c r="G37" i="18"/>
  <c r="C12" i="18"/>
  <c r="D17" i="18"/>
  <c r="D37" i="18"/>
  <c r="H15" i="18"/>
  <c r="G17" i="15"/>
  <c r="H17" i="18" s="1"/>
  <c r="G37" i="15" l="1"/>
  <c r="H37" i="18" s="1"/>
  <c r="G11" i="15"/>
  <c r="H11" i="18" s="1"/>
  <c r="C40" i="15"/>
  <c r="G40" i="18"/>
  <c r="E40" i="5"/>
  <c r="H40" i="15"/>
  <c r="C40" i="18"/>
  <c r="D40" i="18"/>
  <c r="H40" i="18" l="1"/>
  <c r="G40" i="15"/>
  <c r="I2" i="15"/>
  <c r="I2" i="18" s="1"/>
</calcChain>
</file>

<file path=xl/sharedStrings.xml><?xml version="1.0" encoding="utf-8"?>
<sst xmlns="http://schemas.openxmlformats.org/spreadsheetml/2006/main" count="1035" uniqueCount="329">
  <si>
    <t>Surname</t>
  </si>
  <si>
    <t>First Name</t>
  </si>
  <si>
    <t>Title</t>
  </si>
  <si>
    <t>Institution</t>
  </si>
  <si>
    <t>Country</t>
  </si>
  <si>
    <t>Commitment</t>
  </si>
  <si>
    <t>Albania</t>
  </si>
  <si>
    <t>Belgium</t>
  </si>
  <si>
    <t>Bulgaria</t>
  </si>
  <si>
    <t>Canada</t>
  </si>
  <si>
    <t>Croatia</t>
  </si>
  <si>
    <t>Denmark</t>
  </si>
  <si>
    <t>Estonia</t>
  </si>
  <si>
    <t>France</t>
  </si>
  <si>
    <t>Germany</t>
  </si>
  <si>
    <t>Greece</t>
  </si>
  <si>
    <t>Hungary</t>
  </si>
  <si>
    <t>Iceland</t>
  </si>
  <si>
    <t>Italy</t>
  </si>
  <si>
    <t>Latvia</t>
  </si>
  <si>
    <t>Lithuania</t>
  </si>
  <si>
    <t>Luxembourg</t>
  </si>
  <si>
    <t>Netherlands</t>
  </si>
  <si>
    <t>Norway</t>
  </si>
  <si>
    <t>Poland</t>
  </si>
  <si>
    <t>Portugal</t>
  </si>
  <si>
    <t>Romania</t>
  </si>
  <si>
    <t>Slovenia</t>
  </si>
  <si>
    <t>Spain</t>
  </si>
  <si>
    <t>UK</t>
  </si>
  <si>
    <t>United Kingdom</t>
  </si>
  <si>
    <t>United States</t>
  </si>
  <si>
    <t>Algeria</t>
  </si>
  <si>
    <t>Armenia</t>
  </si>
  <si>
    <t>Australia</t>
  </si>
  <si>
    <t>Austria</t>
  </si>
  <si>
    <t>Azerbaijan</t>
  </si>
  <si>
    <t>Bahrain</t>
  </si>
  <si>
    <t>Bosnia and Herzegovina</t>
  </si>
  <si>
    <t>Egypt</t>
  </si>
  <si>
    <t>Georgia</t>
  </si>
  <si>
    <t>Iraq</t>
  </si>
  <si>
    <t>Ireland</t>
  </si>
  <si>
    <t>Israel</t>
  </si>
  <si>
    <t>Japan</t>
  </si>
  <si>
    <t>Jordan</t>
  </si>
  <si>
    <t>Kazakhstan</t>
  </si>
  <si>
    <t>Kuwait</t>
  </si>
  <si>
    <t>Kyrgyz Republic</t>
  </si>
  <si>
    <t>Malta</t>
  </si>
  <si>
    <t>Mauritania</t>
  </si>
  <si>
    <t>Mongolia</t>
  </si>
  <si>
    <t>Montenegro</t>
  </si>
  <si>
    <t>Morocco</t>
  </si>
  <si>
    <t>New Zealand</t>
  </si>
  <si>
    <t>Pakistan</t>
  </si>
  <si>
    <t>Qatar</t>
  </si>
  <si>
    <t>Republic of Korea</t>
  </si>
  <si>
    <t>Serbia</t>
  </si>
  <si>
    <t>Switzerland</t>
  </si>
  <si>
    <t>Tajikistan</t>
  </si>
  <si>
    <t>Tunisia</t>
  </si>
  <si>
    <t>Turkmenistan</t>
  </si>
  <si>
    <t>Ukraine</t>
  </si>
  <si>
    <t>United Arab Emirates</t>
  </si>
  <si>
    <t>Uzbekistan</t>
  </si>
  <si>
    <t>Partner Countries</t>
  </si>
  <si>
    <t>Subsidy</t>
  </si>
  <si>
    <t>Status</t>
  </si>
  <si>
    <t>NATO</t>
  </si>
  <si>
    <t>Partner</t>
  </si>
  <si>
    <t>Role</t>
  </si>
  <si>
    <t>Speaker</t>
  </si>
  <si>
    <t>NATO Countries</t>
  </si>
  <si>
    <t>Total</t>
  </si>
  <si>
    <t>Others</t>
  </si>
  <si>
    <t>Non-Speaker</t>
  </si>
  <si>
    <t>Andorra</t>
  </si>
  <si>
    <t>Angola</t>
  </si>
  <si>
    <t>Argentina</t>
  </si>
  <si>
    <t>Bangladesh</t>
  </si>
  <si>
    <t>Barbados</t>
  </si>
  <si>
    <t>Belize</t>
  </si>
  <si>
    <t>Benin</t>
  </si>
  <si>
    <t>Bhutan</t>
  </si>
  <si>
    <t>Bolivia</t>
  </si>
  <si>
    <t>Botswana</t>
  </si>
  <si>
    <t>Brazil</t>
  </si>
  <si>
    <t>Brunei</t>
  </si>
  <si>
    <t>Burkina Faso</t>
  </si>
  <si>
    <t>Burma</t>
  </si>
  <si>
    <t>Burundi</t>
  </si>
  <si>
    <t>Cabo Verde</t>
  </si>
  <si>
    <t>Cambodia</t>
  </si>
  <si>
    <t>Cameroon</t>
  </si>
  <si>
    <t>Chad</t>
  </si>
  <si>
    <t>Chile</t>
  </si>
  <si>
    <t>China</t>
  </si>
  <si>
    <t>Colombia</t>
  </si>
  <si>
    <t>Comoros</t>
  </si>
  <si>
    <t>Congo (Brazzaville)</t>
  </si>
  <si>
    <t>Congo (Kinshasa)</t>
  </si>
  <si>
    <t>Costa Rica</t>
  </si>
  <si>
    <t>Côte d'Ivoire</t>
  </si>
  <si>
    <t>Cuba</t>
  </si>
  <si>
    <t>Cyprus</t>
  </si>
  <si>
    <t>Djibouti</t>
  </si>
  <si>
    <t>Dominica</t>
  </si>
  <si>
    <t>Dominican Republic</t>
  </si>
  <si>
    <t>Ecuador</t>
  </si>
  <si>
    <t>El Salvador</t>
  </si>
  <si>
    <t>Equatorial Guinea</t>
  </si>
  <si>
    <t>Eritrea</t>
  </si>
  <si>
    <t>Ethiopia</t>
  </si>
  <si>
    <t>Fiji</t>
  </si>
  <si>
    <t>Gabon</t>
  </si>
  <si>
    <t>Ghana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</si>
  <si>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</si>
  <si>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</si>
  <si>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</si>
  <si>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</si>
  <si>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</si>
  <si>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</si>
  <si>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</si>
  <si>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</si>
  <si>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India</t>
  </si>
  <si>
    <t>Indonesia</t>
  </si>
  <si>
    <t>Iran</t>
  </si>
  <si>
    <t>Jamaica</t>
  </si>
  <si>
    <t>Kenya</t>
  </si>
  <si>
    <t>Kiribati</t>
  </si>
  <si>
    <t>Laos</t>
  </si>
  <si>
    <t>Lebanon</t>
  </si>
  <si>
    <t>Lesotho</t>
  </si>
  <si>
    <t>Liberia</t>
  </si>
  <si>
    <t>Libya</t>
  </si>
  <si>
    <t>Liechtenstein</t>
  </si>
  <si>
    <t>Madagascar</t>
  </si>
  <si>
    <t>Malawi</t>
  </si>
  <si>
    <t>Malaysia</t>
  </si>
  <si>
    <t>Maldives</t>
  </si>
  <si>
    <t>Mali</t>
  </si>
  <si>
    <t>Marshall Islands</t>
  </si>
  <si>
    <t>Mauritius</t>
  </si>
  <si>
    <t>Mexico</t>
  </si>
  <si>
    <t>Monaco</t>
  </si>
  <si>
    <t>Mozambique</t>
  </si>
  <si>
    <t>Namibia</t>
  </si>
  <si>
    <t>Nauru</t>
  </si>
  <si>
    <t>Nepal</t>
  </si>
  <si>
    <t>Nicaragua</t>
  </si>
  <si>
    <t>Niger</t>
  </si>
  <si>
    <t>Nigeria</t>
  </si>
  <si>
    <t>Oman</t>
  </si>
  <si>
    <t>Palau</t>
  </si>
  <si>
    <t>Panama</t>
  </si>
  <si>
    <t>Papua New Guinea</t>
  </si>
  <si>
    <t>Paraguay</t>
  </si>
  <si>
    <t>Peru</t>
  </si>
  <si>
    <t>Philippines</t>
  </si>
  <si>
    <t>Rwanda</t>
  </si>
  <si>
    <t>Saint Kitts and Nevis</t>
  </si>
  <si>
    <t>Saint Lucia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</si>
  <si>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</si>
  <si>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</si>
  <si>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</si>
  <si>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</si>
  <si>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</si>
  <si>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</si>
  <si>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</si>
  <si>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</si>
  <si>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</si>
  <si>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Solomon Islands</t>
  </si>
  <si>
    <t>Somalia</t>
  </si>
  <si>
    <t>South Africa</t>
  </si>
  <si>
    <t>South Sudan</t>
  </si>
  <si>
    <t>Sri Lanka</t>
  </si>
  <si>
    <t>Sudan</t>
  </si>
  <si>
    <t>Suriname</t>
  </si>
  <si>
    <t>Swaziland</t>
  </si>
  <si>
    <t>Syria</t>
  </si>
  <si>
    <t>Tanzania</t>
  </si>
  <si>
    <t>Thailand</t>
  </si>
  <si>
    <t>Timor-Leste</t>
  </si>
  <si>
    <t>Togo</t>
  </si>
  <si>
    <t>Tonga</t>
  </si>
  <si>
    <t>Trinidad and Tobago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</si>
  <si>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</si>
  <si>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</si>
  <si>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</si>
  <si>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</si>
  <si>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</si>
  <si>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</si>
  <si>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</si>
  <si>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</si>
  <si>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Zimbabwe</t>
  </si>
  <si>
    <t>Non-Partner</t>
  </si>
  <si>
    <t>Antigua and Barbuda</t>
  </si>
  <si>
    <t>Bahamas</t>
  </si>
  <si>
    <t>Central African Republic</t>
  </si>
  <si>
    <t>Gambia</t>
  </si>
  <si>
    <t>Micronesia, Federated States of</t>
  </si>
  <si>
    <t>Saint Vincent and the Grenadines</t>
  </si>
  <si>
    <t>Taiwan</t>
  </si>
  <si>
    <t>United Nations</t>
  </si>
  <si>
    <t>IO</t>
  </si>
  <si>
    <t>European Union</t>
  </si>
  <si>
    <t>OSCE</t>
  </si>
  <si>
    <t>Other Int'l Organization</t>
  </si>
  <si>
    <t>Needs Hotel?</t>
  </si>
  <si>
    <t>Comment</t>
  </si>
  <si>
    <t>This NATO Grant</t>
  </si>
  <si>
    <t>Overall Costs</t>
  </si>
  <si>
    <t>Hotel</t>
  </si>
  <si>
    <t>Meals</t>
  </si>
  <si>
    <t>Total Travel and Sustenance for Speakers</t>
  </si>
  <si>
    <t>Total Travel and Sustenance for Non-Speakers</t>
  </si>
  <si>
    <t>Publicity</t>
  </si>
  <si>
    <t>Mail, Fax, Telephone, &amp; Internet</t>
  </si>
  <si>
    <t>Stationery</t>
  </si>
  <si>
    <t xml:space="preserve">Coffee Breaks </t>
  </si>
  <si>
    <t>Total Organizational Expenses</t>
  </si>
  <si>
    <t>Other  Sources</t>
  </si>
  <si>
    <t>Multiplier</t>
  </si>
  <si>
    <t>Participants' Travel and Subsistance</t>
  </si>
  <si>
    <t>Opening Reception/Dinner</t>
  </si>
  <si>
    <t>Start Date</t>
  </si>
  <si>
    <t>End Date</t>
  </si>
  <si>
    <t>Hotel Cost</t>
  </si>
  <si>
    <t>Local Transport</t>
  </si>
  <si>
    <t>Other Expenses</t>
  </si>
  <si>
    <r>
      <t xml:space="preserve">Organizational Expenses
</t>
    </r>
    <r>
      <rPr>
        <i/>
        <sz val="10"/>
        <color rgb="FFFF0000"/>
        <rFont val="Arial"/>
        <family val="2"/>
      </rPr>
      <t>not to exceed 25% of NATO funding</t>
    </r>
  </si>
  <si>
    <t>Eligible Travel</t>
  </si>
  <si>
    <t>Eligible Hotel</t>
  </si>
  <si>
    <t>Eligible Transport</t>
  </si>
  <si>
    <t>Eligible Other</t>
  </si>
  <si>
    <t>Hotel Nights</t>
  </si>
  <si>
    <t>Eligible Nights</t>
  </si>
  <si>
    <t>Visa Fees</t>
  </si>
  <si>
    <t>Other</t>
  </si>
  <si>
    <t>Working Days</t>
  </si>
  <si>
    <t>Overall Total</t>
  </si>
  <si>
    <r>
      <t xml:space="preserve">Local Transport </t>
    </r>
    <r>
      <rPr>
        <i/>
        <sz val="8"/>
        <color rgb="FFFF6969"/>
        <rFont val="Arial"/>
        <family val="2"/>
      </rPr>
      <t>airport/station to/from  venue</t>
    </r>
  </si>
  <si>
    <r>
      <t>Travel</t>
    </r>
    <r>
      <rPr>
        <b/>
        <i/>
        <sz val="9"/>
        <color rgb="FF00408B"/>
        <rFont val="Arial"/>
        <family val="2"/>
      </rPr>
      <t xml:space="preserve"> </t>
    </r>
    <r>
      <rPr>
        <i/>
        <sz val="8"/>
        <color rgb="FFFF6969"/>
        <rFont val="Arial"/>
        <family val="2"/>
      </rPr>
      <t>flight/train/car</t>
    </r>
  </si>
  <si>
    <r>
      <t xml:space="preserve">Travel </t>
    </r>
    <r>
      <rPr>
        <i/>
        <sz val="8"/>
        <color rgb="FFFF6969"/>
        <rFont val="Arial"/>
        <family val="2"/>
      </rPr>
      <t>flight/train/car</t>
    </r>
  </si>
  <si>
    <r>
      <t xml:space="preserve">Meeting Room Material </t>
    </r>
    <r>
      <rPr>
        <i/>
        <sz val="8"/>
        <color rgb="FFFF6969"/>
        <rFont val="Arial"/>
        <family val="2"/>
      </rPr>
      <t>e.g. lecture notes</t>
    </r>
  </si>
  <si>
    <r>
      <t xml:space="preserve">Participant Visas </t>
    </r>
    <r>
      <rPr>
        <i/>
        <sz val="8"/>
        <color rgb="FFFF6969"/>
        <rFont val="Arial"/>
        <family val="2"/>
      </rPr>
      <t>specifically for ARW attendence</t>
    </r>
  </si>
  <si>
    <r>
      <t xml:space="preserve">Preparatory visit to Meeting Site </t>
    </r>
    <r>
      <rPr>
        <i/>
        <sz val="8"/>
        <color rgb="FFFF6969"/>
        <rFont val="Arial"/>
        <family val="2"/>
      </rPr>
      <t>if necessary</t>
    </r>
  </si>
  <si>
    <t>SPS Reference</t>
  </si>
  <si>
    <t>Event Title</t>
  </si>
  <si>
    <t xml:space="preserve"> </t>
  </si>
  <si>
    <t>Co-Directors &amp; Speakers</t>
  </si>
  <si>
    <t>Non-Speakers</t>
  </si>
  <si>
    <r>
      <rPr>
        <i/>
        <sz val="8"/>
        <color rgb="FFF2DDDC"/>
        <rFont val="Arial"/>
        <family val="2"/>
      </rPr>
      <t>specify: conference rooms, equipment, etc</t>
    </r>
    <r>
      <rPr>
        <b/>
        <i/>
        <sz val="8"/>
        <color rgb="FFFF6969"/>
        <rFont val="Arial"/>
        <family val="2"/>
      </rPr>
      <t>.</t>
    </r>
    <r>
      <rPr>
        <i/>
        <sz val="8"/>
        <color rgb="FFFF6969"/>
        <rFont val="Arial"/>
        <family val="2"/>
      </rPr>
      <t xml:space="preserve"> </t>
    </r>
    <r>
      <rPr>
        <b/>
        <sz val="10"/>
        <color theme="0"/>
        <rFont val="Arial"/>
        <family val="2"/>
      </rPr>
      <t>Rentals</t>
    </r>
  </si>
  <si>
    <r>
      <rPr>
        <i/>
        <sz val="8"/>
        <color rgb="FFF2DDDC"/>
        <rFont val="Arial"/>
        <family val="2"/>
      </rPr>
      <t>specify: secretarial, AV, etc.</t>
    </r>
    <r>
      <rPr>
        <i/>
        <sz val="8"/>
        <color rgb="FFFF6969"/>
        <rFont val="Arial"/>
        <family val="2"/>
      </rPr>
      <t xml:space="preserve"> </t>
    </r>
    <r>
      <rPr>
        <b/>
        <i/>
        <sz val="10"/>
        <color theme="0"/>
        <rFont val="Arial"/>
        <family val="2"/>
      </rPr>
      <t>Clerical &amp; Technical</t>
    </r>
  </si>
  <si>
    <t>Hotel Room Rate Per Night</t>
  </si>
  <si>
    <t>Estimated
Travel Cost</t>
  </si>
  <si>
    <t>Arrival
Date</t>
  </si>
  <si>
    <t>Departure Date</t>
  </si>
  <si>
    <t>SpeakerA</t>
  </si>
  <si>
    <t>Non-SpeakerB</t>
  </si>
  <si>
    <t>Overall Costs A</t>
  </si>
  <si>
    <t>Other Sources A</t>
  </si>
  <si>
    <t>This NATO Grant A</t>
  </si>
  <si>
    <t>Travel Cost</t>
  </si>
  <si>
    <t>Meals Cost</t>
  </si>
  <si>
    <t>Eligible Meals</t>
  </si>
  <si>
    <t>Eligible Visa</t>
  </si>
  <si>
    <t>Overall Costs B</t>
  </si>
  <si>
    <t>Other Sources B</t>
  </si>
  <si>
    <t>SPS Ref.</t>
  </si>
  <si>
    <r>
      <t xml:space="preserve">Budget </t>
    </r>
    <r>
      <rPr>
        <b/>
        <sz val="16"/>
        <color theme="0"/>
        <rFont val="Calibri"/>
        <family val="2"/>
      </rPr>
      <t>–</t>
    </r>
    <r>
      <rPr>
        <b/>
        <sz val="16"/>
        <color theme="0"/>
        <rFont val="Arial"/>
        <family val="2"/>
      </rPr>
      <t xml:space="preserve"> Preliminary</t>
    </r>
  </si>
  <si>
    <t>Participants by Country – Preliminary</t>
  </si>
  <si>
    <t>Speakers – Preliminary</t>
  </si>
  <si>
    <t>Participants by Country – Revised</t>
  </si>
  <si>
    <r>
      <t xml:space="preserve">Budget </t>
    </r>
    <r>
      <rPr>
        <b/>
        <sz val="16"/>
        <color theme="0"/>
        <rFont val="Calibri"/>
        <family val="2"/>
      </rPr>
      <t>–</t>
    </r>
    <r>
      <rPr>
        <b/>
        <sz val="16"/>
        <color theme="0"/>
        <rFont val="Arial"/>
        <family val="2"/>
      </rPr>
      <t xml:space="preserve"> Revised</t>
    </r>
  </si>
  <si>
    <t>Participants by Country – Final</t>
  </si>
  <si>
    <r>
      <t xml:space="preserve">Budget </t>
    </r>
    <r>
      <rPr>
        <b/>
        <sz val="16"/>
        <color theme="0"/>
        <rFont val="Calibri"/>
        <family val="2"/>
      </rPr>
      <t>–</t>
    </r>
    <r>
      <rPr>
        <b/>
        <sz val="16"/>
        <color theme="0"/>
        <rFont val="Arial"/>
        <family val="2"/>
      </rPr>
      <t xml:space="preserve"> Final</t>
    </r>
  </si>
  <si>
    <t>Source</t>
  </si>
  <si>
    <t>Awarded</t>
  </si>
  <si>
    <t>Expected</t>
  </si>
  <si>
    <t>Participant contributions</t>
  </si>
  <si>
    <t>Non-NATO Funding</t>
  </si>
  <si>
    <t>Amount</t>
  </si>
  <si>
    <t>Publication</t>
  </si>
  <si>
    <t>Type</t>
  </si>
  <si>
    <t>ARW</t>
  </si>
  <si>
    <t>ASI</t>
  </si>
  <si>
    <t>ATC</t>
  </si>
  <si>
    <t>FullName</t>
  </si>
  <si>
    <t>EventType</t>
  </si>
  <si>
    <t>Advanced Research Workshop</t>
  </si>
  <si>
    <t>Advanced Study Institute</t>
  </si>
  <si>
    <t>Advanced Training Course</t>
  </si>
  <si>
    <t>NATO Science Series Manuscript Preparation</t>
  </si>
  <si>
    <t>Speakers &amp; Participants - Revised</t>
  </si>
  <si>
    <t>Speakers &amp; Participants - Final</t>
  </si>
  <si>
    <t>Email</t>
  </si>
  <si>
    <r>
      <t>Organizational Expenses</t>
    </r>
    <r>
      <rPr>
        <b/>
        <sz val="14"/>
        <color theme="4" tint="0.39997558519241921"/>
        <rFont val="Arial"/>
        <family val="2"/>
      </rPr>
      <t xml:space="preserve">
</t>
    </r>
    <r>
      <rPr>
        <i/>
        <sz val="10"/>
        <color theme="4" tint="0.39997558519241921"/>
        <rFont val="Arial"/>
        <family val="2"/>
      </rPr>
      <t>not to exceed 25% of NATO funding</t>
    </r>
  </si>
  <si>
    <r>
      <t xml:space="preserve">Travel </t>
    </r>
    <r>
      <rPr>
        <i/>
        <sz val="8"/>
        <color theme="5" tint="-0.249977111117893"/>
        <rFont val="Arial"/>
        <family val="2"/>
      </rPr>
      <t>flight/train/car</t>
    </r>
  </si>
  <si>
    <r>
      <t xml:space="preserve">Local Transport </t>
    </r>
    <r>
      <rPr>
        <i/>
        <sz val="8"/>
        <color theme="5" tint="-0.249977111117893"/>
        <rFont val="Arial"/>
        <family val="2"/>
      </rPr>
      <t>airport/station to/from  venue</t>
    </r>
  </si>
  <si>
    <r>
      <t>Travel</t>
    </r>
    <r>
      <rPr>
        <b/>
        <i/>
        <sz val="9"/>
        <color rgb="FF00408B"/>
        <rFont val="Arial"/>
        <family val="2"/>
      </rPr>
      <t xml:space="preserve"> </t>
    </r>
    <r>
      <rPr>
        <i/>
        <sz val="8"/>
        <color theme="5" tint="-0.249977111117893"/>
        <rFont val="Arial"/>
        <family val="2"/>
      </rPr>
      <t>flight/train/car</t>
    </r>
  </si>
  <si>
    <r>
      <t xml:space="preserve">Meeting Room Material </t>
    </r>
    <r>
      <rPr>
        <i/>
        <sz val="8"/>
        <color theme="5" tint="-0.249977111117893"/>
        <rFont val="Arial"/>
        <family val="2"/>
      </rPr>
      <t>e.g. lecture notes</t>
    </r>
  </si>
  <si>
    <r>
      <t xml:space="preserve">Participant Visas </t>
    </r>
    <r>
      <rPr>
        <i/>
        <sz val="8"/>
        <color theme="5" tint="-0.249977111117893"/>
        <rFont val="Arial"/>
        <family val="2"/>
      </rPr>
      <t>specifically for ARW attendence</t>
    </r>
  </si>
  <si>
    <r>
      <t xml:space="preserve">Preparatory visit to Meeting Site </t>
    </r>
    <r>
      <rPr>
        <i/>
        <sz val="8"/>
        <color theme="5" tint="-0.249977111117893"/>
        <rFont val="Arial"/>
        <family val="2"/>
      </rPr>
      <t>if necessary</t>
    </r>
  </si>
  <si>
    <r>
      <rPr>
        <i/>
        <sz val="8"/>
        <color theme="3" tint="0.59999389629810485"/>
        <rFont val="Arial"/>
        <family val="2"/>
      </rPr>
      <t>specify: conference rooms, equipment, etc</t>
    </r>
    <r>
      <rPr>
        <b/>
        <i/>
        <sz val="8"/>
        <color theme="3" tint="0.59999389629810485"/>
        <rFont val="Arial"/>
        <family val="2"/>
      </rPr>
      <t>.</t>
    </r>
    <r>
      <rPr>
        <i/>
        <sz val="8"/>
        <color rgb="FFFF6969"/>
        <rFont val="Arial"/>
        <family val="2"/>
      </rPr>
      <t xml:space="preserve"> </t>
    </r>
    <r>
      <rPr>
        <b/>
        <sz val="10"/>
        <color theme="0"/>
        <rFont val="Arial"/>
        <family val="2"/>
      </rPr>
      <t>Rentals</t>
    </r>
  </si>
  <si>
    <r>
      <rPr>
        <i/>
        <sz val="8"/>
        <color theme="3" tint="0.59999389629810485"/>
        <rFont val="Arial"/>
        <family val="2"/>
      </rPr>
      <t>specify: secretarial, AV, etc.</t>
    </r>
    <r>
      <rPr>
        <i/>
        <sz val="8"/>
        <color rgb="FFFF6969"/>
        <rFont val="Arial"/>
        <family val="2"/>
      </rPr>
      <t xml:space="preserve"> </t>
    </r>
    <r>
      <rPr>
        <b/>
        <i/>
        <sz val="10"/>
        <color theme="0"/>
        <rFont val="Arial"/>
        <family val="2"/>
      </rPr>
      <t>Clerical &amp; Technical</t>
    </r>
  </si>
  <si>
    <t>Total Event Expenses</t>
  </si>
  <si>
    <t>Balance</t>
  </si>
  <si>
    <t>SpeakerB</t>
  </si>
  <si>
    <t>Advance (85%)</t>
  </si>
  <si>
    <t>Total NATO approved budget</t>
  </si>
  <si>
    <r>
      <t xml:space="preserve">Management Fee </t>
    </r>
    <r>
      <rPr>
        <i/>
        <sz val="8"/>
        <color rgb="FFFF6969"/>
        <rFont val="Arial"/>
        <family val="2"/>
      </rPr>
      <t>up to €2,000</t>
    </r>
  </si>
  <si>
    <r>
      <t xml:space="preserve">Management Fee </t>
    </r>
    <r>
      <rPr>
        <i/>
        <sz val="8"/>
        <color theme="5" tint="-0.249977111117893"/>
        <rFont val="Arial"/>
        <family val="2"/>
      </rPr>
      <t>up to €2,000</t>
    </r>
  </si>
  <si>
    <t>Republic of Moldova</t>
  </si>
  <si>
    <t>North Macedonia</t>
  </si>
  <si>
    <r>
      <rPr>
        <i/>
        <strike/>
        <sz val="10"/>
        <color theme="1"/>
        <rFont val="Arial"/>
        <family val="2"/>
      </rPr>
      <t>Belarus</t>
    </r>
    <r>
      <rPr>
        <i/>
        <sz val="10"/>
        <color theme="1"/>
        <rFont val="Arial"/>
        <family val="2"/>
      </rPr>
      <t xml:space="preserve"> (not eligible)</t>
    </r>
  </si>
  <si>
    <r>
      <rPr>
        <i/>
        <strike/>
        <sz val="10"/>
        <color theme="1"/>
        <rFont val="Arial"/>
        <family val="2"/>
      </rPr>
      <t>Afghanistan</t>
    </r>
    <r>
      <rPr>
        <i/>
        <sz val="10"/>
        <color theme="1"/>
        <rFont val="Arial"/>
        <family val="2"/>
      </rPr>
      <t xml:space="preserve"> (not eligible)</t>
    </r>
  </si>
  <si>
    <r>
      <t xml:space="preserve">Russian Federation </t>
    </r>
    <r>
      <rPr>
        <i/>
        <sz val="10"/>
        <color theme="1"/>
        <rFont val="Arial"/>
        <family val="2"/>
      </rPr>
      <t>(not eligible)</t>
    </r>
  </si>
  <si>
    <t>Türkiye</t>
  </si>
  <si>
    <r>
      <t>Russian Federation</t>
    </r>
    <r>
      <rPr>
        <sz val="10"/>
        <color theme="1"/>
        <rFont val="Arial"/>
        <family val="2"/>
      </rPr>
      <t xml:space="preserve"> (cooperation suspended)</t>
    </r>
  </si>
  <si>
    <r>
      <rPr>
        <strike/>
        <sz val="10"/>
        <color theme="1"/>
        <rFont val="Arial"/>
        <family val="2"/>
      </rPr>
      <t>Afghanistan</t>
    </r>
    <r>
      <rPr>
        <sz val="10"/>
        <color theme="1"/>
        <rFont val="Arial"/>
        <family val="2"/>
      </rPr>
      <t xml:space="preserve"> (cooperation suspended)</t>
    </r>
  </si>
  <si>
    <r>
      <rPr>
        <strike/>
        <sz val="10"/>
        <color theme="1"/>
        <rFont val="Arial"/>
        <family val="2"/>
      </rPr>
      <t>Belarus</t>
    </r>
    <r>
      <rPr>
        <sz val="10"/>
        <color theme="1"/>
        <rFont val="Arial"/>
        <family val="2"/>
      </rPr>
      <t xml:space="preserve"> (cooperation suspended)</t>
    </r>
  </si>
  <si>
    <r>
      <rPr>
        <strike/>
        <sz val="10"/>
        <color theme="1"/>
        <rFont val="Arial"/>
        <family val="2"/>
      </rPr>
      <t xml:space="preserve">Afghanistan </t>
    </r>
    <r>
      <rPr>
        <sz val="10"/>
        <color theme="1"/>
        <rFont val="Arial"/>
        <family val="2"/>
      </rPr>
      <t>(cooperation suspended)</t>
    </r>
  </si>
  <si>
    <r>
      <rPr>
        <strike/>
        <sz val="10"/>
        <color theme="1"/>
        <rFont val="Arial"/>
        <family val="2"/>
      </rPr>
      <t xml:space="preserve">Belarus </t>
    </r>
    <r>
      <rPr>
        <sz val="10"/>
        <color theme="1"/>
        <rFont val="Arial"/>
        <family val="2"/>
      </rPr>
      <t>(cooperation suspended)</t>
    </r>
  </si>
  <si>
    <r>
      <t xml:space="preserve">Russian Federation </t>
    </r>
    <r>
      <rPr>
        <sz val="10"/>
        <color theme="1"/>
        <rFont val="Arial"/>
        <family val="2"/>
      </rPr>
      <t>(cooperation suspended)</t>
    </r>
  </si>
  <si>
    <t>Finland</t>
  </si>
  <si>
    <t>Czechia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</si>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</sst>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&quot;€&quot;* #,##0.00_);_(&quot;€&quot;* \(#,##0.00\);_(&quot;€&quot;* &quot;-&quot;??_);_(@_)"/>
    <numFmt numFmtId="165" formatCode="&quot;€&quot;#,##0"/>
    <numFmt numFmtId="166" formatCode="&quot;€&quot;#,##0.00"/>
    <numFmt numFmtId="167" formatCode="dd\ mmm\ yyyy"/>
    <numFmt numFmtId="168" formatCode="0;\-0;"/>
    <numFmt numFmtId="169" formatCode="dd\ mmm\ yyyy;;"/>
    <numFmt numFmtId="170" formatCode="yyyy/mm/dd;;"/>
    <numFmt numFmtId="171" formatCode="&quot;€&quot;#,##0.00;\-&quot;€&quot;#,##0.00;"/>
    <numFmt numFmtId="172" formatCode="General;General;"/>
  </numFmts>
  <fonts count="4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408B"/>
      <name val="Arial"/>
      <family val="2"/>
    </font>
    <font>
      <b/>
      <sz val="9"/>
      <color theme="1"/>
      <name val="Arial"/>
      <family val="2"/>
    </font>
    <font>
      <b/>
      <i/>
      <sz val="9"/>
      <color rgb="FF00408B"/>
      <name val="Arial"/>
      <family val="2"/>
    </font>
    <font>
      <i/>
      <sz val="10"/>
      <color rgb="FFFF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i/>
      <sz val="8"/>
      <color rgb="FFFF6969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i/>
      <sz val="8"/>
      <color rgb="FFFF6969"/>
      <name val="Arial"/>
      <family val="2"/>
    </font>
    <font>
      <i/>
      <sz val="8"/>
      <color rgb="FFF2DDDC"/>
      <name val="Arial"/>
      <family val="2"/>
    </font>
    <font>
      <b/>
      <i/>
      <sz val="10"/>
      <color theme="0"/>
      <name val="Arial"/>
      <family val="2"/>
    </font>
    <font>
      <b/>
      <sz val="11"/>
      <color theme="1"/>
      <name val="Arial"/>
      <family val="2"/>
    </font>
    <font>
      <strike/>
      <sz val="10"/>
      <color theme="1"/>
      <name val="Arial"/>
      <family val="2"/>
    </font>
    <font>
      <sz val="10"/>
      <color rgb="FF000000"/>
      <name val="Arial"/>
      <family val="2"/>
    </font>
    <font>
      <b/>
      <sz val="16"/>
      <color theme="0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4" tint="0.39997558519241921"/>
      <name val="Arial"/>
      <family val="2"/>
    </font>
    <font>
      <i/>
      <sz val="10"/>
      <color theme="4" tint="0.39997558519241921"/>
      <name val="Arial"/>
      <family val="2"/>
    </font>
    <font>
      <i/>
      <sz val="8"/>
      <color theme="3" tint="0.59999389629810485"/>
      <name val="Arial"/>
      <family val="2"/>
    </font>
    <font>
      <i/>
      <sz val="8"/>
      <color theme="5" tint="-0.249977111117893"/>
      <name val="Arial"/>
      <family val="2"/>
    </font>
    <font>
      <b/>
      <i/>
      <sz val="8"/>
      <color theme="3" tint="0.59999389629810485"/>
      <name val="Arial"/>
      <family val="2"/>
    </font>
    <font>
      <b/>
      <sz val="9"/>
      <color theme="0"/>
      <name val="Arial"/>
      <family val="2"/>
    </font>
    <font>
      <b/>
      <sz val="12"/>
      <color rgb="FF00408B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trike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</font>
    <font>
      <sz val="10"/>
      <color rgb="FF000000"/>
      <name val="Arial"/>
    </font>
  </fonts>
  <fills count="2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B8CCE4"/>
        <bgColor theme="4" tint="0.59999389629810485"/>
      </patternFill>
    </fill>
    <fill>
      <patternFill patternType="solid">
        <fgColor rgb="FFB8CCE4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theme="6"/>
      </patternFill>
    </fill>
    <fill>
      <patternFill patternType="solid">
        <fgColor rgb="FFDBE5F1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CCC0DA"/>
        <bgColor theme="4" tint="0.59999389629810485"/>
      </patternFill>
    </fill>
    <fill>
      <patternFill patternType="solid">
        <fgColor rgb="FF8064A2"/>
        <bgColor theme="4"/>
      </patternFill>
    </fill>
    <fill>
      <patternFill patternType="solid">
        <fgColor rgb="FF8064A2"/>
        <bgColor theme="6"/>
      </patternFill>
    </fill>
    <fill>
      <patternFill patternType="solid">
        <fgColor rgb="FFCCC0DA"/>
        <bgColor indexed="64"/>
      </patternFill>
    </fill>
    <fill>
      <patternFill patternType="solid">
        <fgColor rgb="FFEAF1DD"/>
        <bgColor indexed="64"/>
      </patternFill>
    </fill>
    <fill>
      <patternFill patternType="darkUp">
        <fgColor rgb="FFE6B9B8"/>
      </patternFill>
    </fill>
    <fill>
      <patternFill patternType="solid">
        <fgColor rgb="FFE6B9B8"/>
        <bgColor theme="4" tint="0.59999389629810485"/>
      </patternFill>
    </fill>
    <fill>
      <patternFill patternType="solid">
        <fgColor rgb="FFC0504D"/>
        <bgColor theme="4"/>
      </patternFill>
    </fill>
    <fill>
      <patternFill patternType="solid">
        <fgColor rgb="FFC0504D"/>
        <bgColor indexed="64"/>
      </patternFill>
    </fill>
    <fill>
      <patternFill patternType="solid">
        <fgColor rgb="FFC0504D"/>
        <bgColor theme="6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double">
        <color auto="1"/>
      </top>
      <bottom/>
      <diagonal/>
    </border>
    <border>
      <left/>
      <right style="thin">
        <color theme="0"/>
      </right>
      <top/>
      <bottom style="thick">
        <color auto="1"/>
      </bottom>
      <diagonal/>
    </border>
    <border>
      <left/>
      <right style="thin">
        <color theme="0"/>
      </right>
      <top style="thick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double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double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4F81BD"/>
      </right>
      <top/>
      <bottom/>
      <diagonal/>
    </border>
    <border>
      <left style="thin">
        <color rgb="FF4F81BD"/>
      </left>
      <right style="thin">
        <color rgb="FF4F81BD"/>
      </right>
      <top/>
      <bottom/>
      <diagonal/>
    </border>
    <border>
      <left style="thin">
        <color rgb="FF4F81BD"/>
      </left>
      <right/>
      <top/>
      <bottom/>
      <diagonal/>
    </border>
    <border>
      <left style="thin">
        <color theme="0"/>
      </left>
      <right style="thin">
        <color rgb="FF9ABB59"/>
      </right>
      <top/>
      <bottom/>
      <diagonal/>
    </border>
    <border>
      <left style="thin">
        <color rgb="FF9ABB59"/>
      </left>
      <right style="thin">
        <color rgb="FF9ABB59"/>
      </right>
      <top/>
      <bottom/>
      <diagonal/>
    </border>
    <border>
      <left style="thin">
        <color rgb="FF9ABB59"/>
      </left>
      <right/>
      <top/>
      <bottom/>
      <diagonal/>
    </border>
    <border>
      <left style="thick">
        <color rgb="FF8064A2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ck">
        <color auto="1"/>
      </bottom>
      <diagonal/>
    </border>
    <border>
      <left style="thin">
        <color theme="0"/>
      </left>
      <right/>
      <top style="thick">
        <color auto="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ck">
        <color auto="1"/>
      </top>
      <bottom/>
      <diagonal/>
    </border>
    <border>
      <left style="thin">
        <color theme="0"/>
      </left>
      <right/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double">
        <color auto="1"/>
      </top>
      <bottom/>
      <diagonal/>
    </border>
    <border>
      <left/>
      <right style="thin">
        <color theme="0"/>
      </right>
      <top style="double">
        <color auto="1"/>
      </top>
      <bottom style="thick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3" borderId="3" applyNumberFormat="0" applyBorder="0">
      <alignment vertical="center"/>
    </xf>
  </cellStyleXfs>
  <cellXfs count="35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2" fillId="0" borderId="0" xfId="2" applyFont="1"/>
    <xf numFmtId="0" fontId="2" fillId="0" borderId="0" xfId="0" applyFont="1" applyBorder="1"/>
    <xf numFmtId="9" fontId="2" fillId="0" borderId="0" xfId="2" applyFont="1" applyBorder="1"/>
    <xf numFmtId="0" fontId="4" fillId="8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8" fillId="7" borderId="24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" fillId="7" borderId="25" xfId="0" applyFont="1" applyFill="1" applyBorder="1" applyAlignment="1">
      <alignment horizontal="left" vertical="center" wrapText="1"/>
    </xf>
    <xf numFmtId="0" fontId="1" fillId="7" borderId="23" xfId="0" applyFont="1" applyFill="1" applyBorder="1" applyAlignment="1">
      <alignment horizontal="right" vertical="center" wrapText="1"/>
    </xf>
    <xf numFmtId="0" fontId="18" fillId="7" borderId="23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2" fillId="0" borderId="1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4" fillId="0" borderId="0" xfId="0" applyFont="1" applyFill="1" applyBorder="1" applyAlignment="1">
      <alignment horizontal="right" vertical="center" wrapText="1"/>
    </xf>
    <xf numFmtId="0" fontId="21" fillId="0" borderId="0" xfId="0" applyFont="1"/>
    <xf numFmtId="0" fontId="21" fillId="0" borderId="0" xfId="0" applyNumberFormat="1" applyFont="1"/>
    <xf numFmtId="0" fontId="15" fillId="7" borderId="0" xfId="0" applyFont="1" applyFill="1" applyBorder="1" applyAlignment="1">
      <alignment horizontal="center"/>
    </xf>
    <xf numFmtId="0" fontId="21" fillId="0" borderId="0" xfId="0" applyNumberFormat="1" applyFont="1" applyAlignment="1">
      <alignment vertical="center"/>
    </xf>
    <xf numFmtId="0" fontId="21" fillId="0" borderId="0" xfId="0" applyNumberFormat="1" applyFont="1" applyBorder="1"/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15" fillId="0" borderId="0" xfId="0" applyFont="1" applyFill="1" applyBorder="1" applyAlignment="1"/>
    <xf numFmtId="0" fontId="2" fillId="3" borderId="3" xfId="0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/>
    <xf numFmtId="0" fontId="1" fillId="15" borderId="2" xfId="0" applyFont="1" applyFill="1" applyBorder="1" applyAlignment="1" applyProtection="1">
      <alignment horizontal="center" vertical="center"/>
    </xf>
    <xf numFmtId="0" fontId="2" fillId="14" borderId="3" xfId="0" applyNumberFormat="1" applyFont="1" applyFill="1" applyBorder="1" applyAlignment="1" applyProtection="1">
      <alignment horizontal="center" vertical="center"/>
    </xf>
    <xf numFmtId="0" fontId="1" fillId="15" borderId="2" xfId="0" applyFont="1" applyFill="1" applyBorder="1" applyAlignment="1" applyProtection="1">
      <alignment horizontal="center" vertical="center" wrapText="1"/>
    </xf>
    <xf numFmtId="0" fontId="2" fillId="12" borderId="0" xfId="0" applyFont="1" applyFill="1"/>
    <xf numFmtId="0" fontId="1" fillId="12" borderId="26" xfId="0" applyFont="1" applyFill="1" applyBorder="1" applyAlignment="1">
      <alignment horizontal="right" vertical="center" wrapText="1"/>
    </xf>
    <xf numFmtId="0" fontId="1" fillId="12" borderId="27" xfId="0" applyFont="1" applyFill="1" applyBorder="1" applyAlignment="1">
      <alignment horizontal="left" vertical="center" wrapText="1"/>
    </xf>
    <xf numFmtId="0" fontId="1" fillId="12" borderId="28" xfId="0" applyFont="1" applyFill="1" applyBorder="1" applyAlignment="1">
      <alignment horizontal="left" vertical="center" wrapText="1"/>
    </xf>
    <xf numFmtId="0" fontId="18" fillId="12" borderId="26" xfId="0" applyFont="1" applyFill="1" applyBorder="1" applyAlignment="1">
      <alignment horizontal="right" vertical="center" wrapText="1"/>
    </xf>
    <xf numFmtId="14" fontId="2" fillId="17" borderId="20" xfId="0" applyNumberFormat="1" applyFont="1" applyFill="1" applyBorder="1" applyAlignment="1" applyProtection="1">
      <alignment vertical="center"/>
    </xf>
    <xf numFmtId="0" fontId="1" fillId="12" borderId="20" xfId="0" applyFont="1" applyFill="1" applyBorder="1" applyAlignment="1" applyProtection="1">
      <alignment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4" fillId="0" borderId="4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 applyProtection="1">
      <alignment vertical="center"/>
    </xf>
    <xf numFmtId="0" fontId="18" fillId="12" borderId="42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 applyProtection="1">
      <alignment vertical="center" wrapText="1"/>
    </xf>
    <xf numFmtId="0" fontId="1" fillId="2" borderId="35" xfId="0" applyFont="1" applyFill="1" applyBorder="1" applyAlignment="1" applyProtection="1">
      <alignment vertical="center" wrapText="1"/>
    </xf>
    <xf numFmtId="0" fontId="2" fillId="0" borderId="0" xfId="0" applyNumberFormat="1" applyFont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NumberFormat="1" applyFont="1" applyBorder="1" applyProtection="1">
      <protection locked="0"/>
    </xf>
    <xf numFmtId="0" fontId="2" fillId="0" borderId="0" xfId="0" applyNumberFormat="1" applyFont="1" applyAlignment="1" applyProtection="1">
      <alignment vertical="center"/>
      <protection locked="0"/>
    </xf>
    <xf numFmtId="0" fontId="13" fillId="0" borderId="14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17" xfId="0" applyFont="1" applyFill="1" applyBorder="1" applyAlignment="1" applyProtection="1">
      <alignment vertical="center"/>
      <protection locked="0"/>
    </xf>
    <xf numFmtId="0" fontId="13" fillId="0" borderId="20" xfId="0" applyFont="1" applyFill="1" applyBorder="1" applyAlignment="1" applyProtection="1">
      <alignment vertical="center"/>
      <protection locked="0"/>
    </xf>
    <xf numFmtId="0" fontId="13" fillId="0" borderId="14" xfId="0" applyFont="1" applyFill="1" applyBorder="1" applyAlignment="1" applyProtection="1">
      <alignment vertical="center"/>
      <protection locked="0"/>
    </xf>
    <xf numFmtId="0" fontId="13" fillId="0" borderId="19" xfId="0" applyFont="1" applyFill="1" applyBorder="1" applyAlignment="1" applyProtection="1">
      <alignment vertical="center"/>
      <protection locked="0"/>
    </xf>
    <xf numFmtId="0" fontId="13" fillId="0" borderId="16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5" fillId="10" borderId="3" xfId="0" applyFont="1" applyFill="1" applyBorder="1" applyAlignment="1" applyProtection="1">
      <alignment vertical="center"/>
      <protection locked="0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7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Fill="1" applyBorder="1" applyAlignment="1" applyProtection="1">
      <alignment vertical="center"/>
      <protection locked="0"/>
    </xf>
    <xf numFmtId="0" fontId="2" fillId="20" borderId="3" xfId="0" applyNumberFormat="1" applyFont="1" applyFill="1" applyBorder="1" applyAlignment="1" applyProtection="1">
      <alignment horizontal="center" vertical="center"/>
    </xf>
    <xf numFmtId="0" fontId="1" fillId="21" borderId="31" xfId="0" applyFont="1" applyFill="1" applyBorder="1" applyAlignment="1" applyProtection="1">
      <alignment horizontal="center" vertical="center" wrapText="1"/>
    </xf>
    <xf numFmtId="0" fontId="1" fillId="22" borderId="35" xfId="0" applyFont="1" applyFill="1" applyBorder="1" applyAlignment="1" applyProtection="1">
      <alignment vertical="center" wrapText="1"/>
    </xf>
    <xf numFmtId="0" fontId="1" fillId="21" borderId="35" xfId="0" applyFont="1" applyFill="1" applyBorder="1" applyAlignment="1" applyProtection="1">
      <alignment horizontal="center" vertical="center" wrapText="1"/>
    </xf>
    <xf numFmtId="0" fontId="2" fillId="22" borderId="35" xfId="0" applyFont="1" applyFill="1" applyBorder="1"/>
    <xf numFmtId="0" fontId="1" fillId="21" borderId="2" xfId="0" applyFont="1" applyFill="1" applyBorder="1" applyAlignment="1" applyProtection="1">
      <alignment horizontal="center" vertical="center" wrapText="1"/>
    </xf>
    <xf numFmtId="0" fontId="1" fillId="21" borderId="26" xfId="0" applyFont="1" applyFill="1" applyBorder="1" applyAlignment="1">
      <alignment horizontal="right" vertical="center" wrapText="1"/>
    </xf>
    <xf numFmtId="0" fontId="1" fillId="21" borderId="27" xfId="0" applyFont="1" applyFill="1" applyBorder="1" applyAlignment="1">
      <alignment horizontal="left" vertical="center" wrapText="1"/>
    </xf>
    <xf numFmtId="0" fontId="1" fillId="21" borderId="28" xfId="0" applyFont="1" applyFill="1" applyBorder="1" applyAlignment="1">
      <alignment horizontal="left" vertical="center" wrapText="1"/>
    </xf>
    <xf numFmtId="0" fontId="18" fillId="21" borderId="26" xfId="0" applyFont="1" applyFill="1" applyBorder="1" applyAlignment="1">
      <alignment horizontal="right" vertical="center" wrapText="1"/>
    </xf>
    <xf numFmtId="14" fontId="2" fillId="11" borderId="34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Protection="1">
      <protection locked="0"/>
    </xf>
    <xf numFmtId="0" fontId="1" fillId="2" borderId="35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1" borderId="2" xfId="0" applyFont="1" applyFill="1" applyBorder="1" applyAlignment="1" applyProtection="1">
      <alignment horizontal="center" vertical="center"/>
    </xf>
    <xf numFmtId="0" fontId="31" fillId="0" borderId="13" xfId="0" applyFont="1" applyFill="1" applyBorder="1" applyAlignment="1">
      <alignment horizontal="right" vertical="center" wrapText="1"/>
    </xf>
    <xf numFmtId="0" fontId="4" fillId="0" borderId="43" xfId="0" applyFont="1" applyFill="1" applyBorder="1" applyAlignment="1">
      <alignment horizontal="right" vertical="center" wrapText="1"/>
    </xf>
    <xf numFmtId="9" fontId="2" fillId="0" borderId="0" xfId="2" applyNumberFormat="1" applyFont="1"/>
    <xf numFmtId="9" fontId="2" fillId="0" borderId="0" xfId="2" applyNumberFormat="1" applyFont="1" applyBorder="1"/>
    <xf numFmtId="168" fontId="2" fillId="0" borderId="0" xfId="0" applyNumberFormat="1" applyFont="1"/>
    <xf numFmtId="168" fontId="2" fillId="0" borderId="0" xfId="0" applyNumberFormat="1" applyFont="1" applyAlignment="1">
      <alignment vertical="center"/>
    </xf>
    <xf numFmtId="168" fontId="2" fillId="0" borderId="0" xfId="0" applyNumberFormat="1" applyFont="1" applyBorder="1"/>
    <xf numFmtId="168" fontId="13" fillId="0" borderId="14" xfId="0" applyNumberFormat="1" applyFont="1" applyFill="1" applyBorder="1" applyAlignment="1">
      <alignment horizontal="right" vertical="center" wrapText="1"/>
    </xf>
    <xf numFmtId="168" fontId="13" fillId="0" borderId="22" xfId="0" applyNumberFormat="1" applyFont="1" applyFill="1" applyBorder="1" applyAlignment="1">
      <alignment horizontal="right" vertical="center" wrapText="1"/>
    </xf>
    <xf numFmtId="168" fontId="13" fillId="0" borderId="18" xfId="0" applyNumberFormat="1" applyFont="1" applyFill="1" applyBorder="1" applyAlignment="1">
      <alignment horizontal="right" vertical="center" wrapText="1"/>
    </xf>
    <xf numFmtId="168" fontId="8" fillId="7" borderId="25" xfId="0" applyNumberFormat="1" applyFont="1" applyFill="1" applyBorder="1" applyAlignment="1">
      <alignment horizontal="left" vertical="center" wrapText="1"/>
    </xf>
    <xf numFmtId="168" fontId="13" fillId="0" borderId="15" xfId="0" applyNumberFormat="1" applyFont="1" applyFill="1" applyBorder="1" applyAlignment="1">
      <alignment horizontal="right" vertical="center" wrapText="1"/>
    </xf>
    <xf numFmtId="168" fontId="13" fillId="0" borderId="44" xfId="0" applyNumberFormat="1" applyFont="1" applyFill="1" applyBorder="1" applyAlignment="1">
      <alignment horizontal="right" vertical="center" wrapText="1"/>
    </xf>
    <xf numFmtId="168" fontId="32" fillId="0" borderId="45" xfId="0" applyNumberFormat="1" applyFont="1" applyFill="1" applyBorder="1" applyAlignment="1" applyProtection="1">
      <alignment vertical="center"/>
    </xf>
    <xf numFmtId="168" fontId="24" fillId="0" borderId="0" xfId="0" applyNumberFormat="1" applyFont="1" applyFill="1" applyBorder="1" applyAlignment="1">
      <alignment horizontal="right" vertical="center" wrapText="1"/>
    </xf>
    <xf numFmtId="168" fontId="19" fillId="0" borderId="20" xfId="0" applyNumberFormat="1" applyFont="1" applyFill="1" applyBorder="1" applyAlignment="1">
      <alignment horizontal="right" vertical="center" wrapText="1"/>
    </xf>
    <xf numFmtId="168" fontId="19" fillId="0" borderId="20" xfId="0" applyNumberFormat="1" applyFont="1" applyFill="1" applyBorder="1" applyAlignment="1" applyProtection="1">
      <alignment vertical="center"/>
    </xf>
    <xf numFmtId="168" fontId="19" fillId="0" borderId="4" xfId="0" applyNumberFormat="1" applyFont="1" applyFill="1" applyBorder="1" applyAlignment="1" applyProtection="1">
      <alignment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169" fontId="2" fillId="20" borderId="3" xfId="0" applyNumberFormat="1" applyFont="1" applyFill="1" applyBorder="1" applyAlignment="1" applyProtection="1">
      <alignment vertical="center"/>
    </xf>
    <xf numFmtId="0" fontId="2" fillId="20" borderId="34" xfId="0" applyNumberFormat="1" applyFont="1" applyFill="1" applyBorder="1" applyAlignment="1" applyProtection="1">
      <alignment horizontal="center" vertical="center"/>
    </xf>
    <xf numFmtId="169" fontId="2" fillId="20" borderId="34" xfId="0" applyNumberFormat="1" applyFont="1" applyFill="1" applyBorder="1" applyAlignment="1" applyProtection="1">
      <alignment vertical="center"/>
    </xf>
    <xf numFmtId="169" fontId="2" fillId="11" borderId="34" xfId="0" applyNumberFormat="1" applyFont="1" applyFill="1" applyBorder="1"/>
    <xf numFmtId="169" fontId="2" fillId="20" borderId="11" xfId="0" applyNumberFormat="1" applyFont="1" applyFill="1" applyBorder="1" applyAlignment="1" applyProtection="1">
      <alignment vertical="center"/>
    </xf>
    <xf numFmtId="168" fontId="13" fillId="6" borderId="14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Fill="1" applyBorder="1" applyAlignment="1" applyProtection="1">
      <alignment vertical="center"/>
    </xf>
    <xf numFmtId="168" fontId="13" fillId="11" borderId="14" xfId="0" applyNumberFormat="1" applyFont="1" applyFill="1" applyBorder="1" applyAlignment="1">
      <alignment horizontal="right" vertical="center" wrapText="1"/>
    </xf>
    <xf numFmtId="168" fontId="13" fillId="11" borderId="22" xfId="0" applyNumberFormat="1" applyFont="1" applyFill="1" applyBorder="1" applyAlignment="1">
      <alignment horizontal="right" vertical="center" wrapText="1"/>
    </xf>
    <xf numFmtId="168" fontId="13" fillId="6" borderId="18" xfId="0" applyNumberFormat="1" applyFont="1" applyFill="1" applyBorder="1" applyAlignment="1">
      <alignment horizontal="right" vertical="center" wrapText="1"/>
    </xf>
    <xf numFmtId="168" fontId="1" fillId="21" borderId="27" xfId="0" applyNumberFormat="1" applyFont="1" applyFill="1" applyBorder="1" applyAlignment="1">
      <alignment horizontal="left" vertical="center" wrapText="1"/>
    </xf>
    <xf numFmtId="168" fontId="8" fillId="21" borderId="27" xfId="0" applyNumberFormat="1" applyFont="1" applyFill="1" applyBorder="1" applyAlignment="1">
      <alignment horizontal="left" vertical="center" wrapText="1"/>
    </xf>
    <xf numFmtId="168" fontId="8" fillId="21" borderId="28" xfId="0" applyNumberFormat="1" applyFont="1" applyFill="1" applyBorder="1" applyAlignment="1">
      <alignment horizontal="left" vertical="center" wrapText="1"/>
    </xf>
    <xf numFmtId="168" fontId="13" fillId="6" borderId="15" xfId="0" applyNumberFormat="1" applyFont="1" applyFill="1" applyBorder="1" applyAlignment="1">
      <alignment horizontal="right" vertical="center" wrapText="1"/>
    </xf>
    <xf numFmtId="168" fontId="13" fillId="6" borderId="44" xfId="0" applyNumberFormat="1" applyFont="1" applyFill="1" applyBorder="1" applyAlignment="1">
      <alignment horizontal="right" vertical="center" wrapText="1"/>
    </xf>
    <xf numFmtId="168" fontId="13" fillId="19" borderId="0" xfId="0" applyNumberFormat="1" applyFont="1" applyFill="1" applyBorder="1" applyAlignment="1" applyProtection="1">
      <alignment vertical="center"/>
    </xf>
    <xf numFmtId="168" fontId="5" fillId="18" borderId="3" xfId="0" applyNumberFormat="1" applyFont="1" applyFill="1" applyBorder="1" applyAlignment="1" applyProtection="1">
      <alignment vertical="center"/>
      <protection locked="0"/>
    </xf>
    <xf numFmtId="168" fontId="4" fillId="0" borderId="38" xfId="0" applyNumberFormat="1" applyFont="1" applyFill="1" applyBorder="1" applyAlignment="1" applyProtection="1">
      <alignment horizontal="left" vertical="center" wrapText="1"/>
      <protection locked="0"/>
    </xf>
    <xf numFmtId="168" fontId="13" fillId="0" borderId="9" xfId="0" applyNumberFormat="1" applyFont="1" applyFill="1" applyBorder="1" applyAlignment="1" applyProtection="1">
      <alignment vertical="center"/>
      <protection locked="0"/>
    </xf>
    <xf numFmtId="168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68" fontId="13" fillId="0" borderId="4" xfId="0" applyNumberFormat="1" applyFont="1" applyFill="1" applyBorder="1" applyAlignment="1" applyProtection="1">
      <alignment vertical="center"/>
      <protection locked="0"/>
    </xf>
    <xf numFmtId="168" fontId="4" fillId="0" borderId="37" xfId="0" applyNumberFormat="1" applyFont="1" applyFill="1" applyBorder="1" applyAlignment="1" applyProtection="1">
      <alignment horizontal="left" vertical="center" wrapText="1"/>
      <protection locked="0"/>
    </xf>
    <xf numFmtId="168" fontId="13" fillId="0" borderId="8" xfId="0" applyNumberFormat="1" applyFont="1" applyFill="1" applyBorder="1" applyAlignment="1" applyProtection="1">
      <alignment vertical="center"/>
      <protection locked="0"/>
    </xf>
    <xf numFmtId="168" fontId="13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166" fontId="2" fillId="0" borderId="0" xfId="0" applyNumberFormat="1" applyFont="1" applyFill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 wrapText="1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0" fontId="2" fillId="0" borderId="0" xfId="1" applyNumberFormat="1" applyFont="1" applyFill="1" applyAlignment="1" applyProtection="1">
      <alignment vertical="center"/>
      <protection locked="0"/>
    </xf>
    <xf numFmtId="166" fontId="2" fillId="0" borderId="0" xfId="0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Fill="1" applyBorder="1" applyAlignment="1" applyProtection="1">
      <alignment vertical="center"/>
      <protection locked="0"/>
    </xf>
    <xf numFmtId="0" fontId="3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9" fontId="2" fillId="0" borderId="0" xfId="2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9" fontId="2" fillId="0" borderId="0" xfId="2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7" borderId="0" xfId="0" applyFont="1" applyFill="1" applyBorder="1" applyAlignment="1">
      <alignment horizontal="center"/>
    </xf>
    <xf numFmtId="0" fontId="34" fillId="0" borderId="0" xfId="0" applyFont="1"/>
    <xf numFmtId="0" fontId="1" fillId="13" borderId="35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3" fillId="0" borderId="0" xfId="0" applyFont="1" applyFill="1"/>
    <xf numFmtId="0" fontId="2" fillId="0" borderId="3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9" fontId="2" fillId="0" borderId="29" xfId="2" applyFont="1" applyFill="1" applyBorder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/>
    <xf numFmtId="0" fontId="2" fillId="0" borderId="0" xfId="0" applyNumberFormat="1" applyFont="1" applyFill="1" applyBorder="1"/>
    <xf numFmtId="0" fontId="2" fillId="0" borderId="0" xfId="0" applyNumberFormat="1" applyFont="1" applyFill="1" applyProtection="1">
      <protection locked="0"/>
    </xf>
    <xf numFmtId="9" fontId="2" fillId="0" borderId="29" xfId="2" applyNumberFormat="1" applyFont="1" applyFill="1" applyBorder="1"/>
    <xf numFmtId="0" fontId="2" fillId="0" borderId="0" xfId="2" applyNumberFormat="1" applyFont="1" applyFill="1" applyAlignment="1" applyProtection="1">
      <alignment vertical="center"/>
    </xf>
    <xf numFmtId="0" fontId="2" fillId="0" borderId="0" xfId="2" applyNumberFormat="1" applyFont="1" applyFill="1" applyBorder="1" applyAlignment="1" applyProtection="1">
      <alignment vertical="center"/>
    </xf>
    <xf numFmtId="169" fontId="2" fillId="14" borderId="3" xfId="0" applyNumberFormat="1" applyFont="1" applyFill="1" applyBorder="1" applyAlignment="1" applyProtection="1">
      <alignment vertical="center"/>
    </xf>
    <xf numFmtId="170" fontId="2" fillId="0" borderId="0" xfId="0" applyNumberFormat="1" applyFont="1" applyFill="1" applyBorder="1" applyAlignment="1" applyProtection="1">
      <alignment vertical="center"/>
      <protection locked="0"/>
    </xf>
    <xf numFmtId="170" fontId="2" fillId="0" borderId="0" xfId="1" applyNumberFormat="1" applyFont="1" applyFill="1" applyProtection="1">
      <protection locked="0"/>
    </xf>
    <xf numFmtId="170" fontId="2" fillId="0" borderId="0" xfId="1" applyNumberFormat="1" applyFont="1" applyFill="1" applyBorder="1" applyProtection="1">
      <protection locked="0"/>
    </xf>
    <xf numFmtId="171" fontId="2" fillId="0" borderId="0" xfId="1" applyNumberFormat="1" applyFont="1" applyFill="1" applyBorder="1" applyAlignment="1" applyProtection="1">
      <alignment vertical="center"/>
      <protection locked="0"/>
    </xf>
    <xf numFmtId="171" fontId="2" fillId="0" borderId="0" xfId="1" applyNumberFormat="1" applyFont="1" applyFill="1" applyBorder="1" applyProtection="1">
      <protection locked="0"/>
    </xf>
    <xf numFmtId="171" fontId="2" fillId="0" borderId="0" xfId="0" applyNumberFormat="1" applyFont="1" applyFill="1" applyBorder="1" applyAlignment="1" applyProtection="1">
      <alignment vertical="center"/>
      <protection locked="0"/>
    </xf>
    <xf numFmtId="171" fontId="2" fillId="0" borderId="0" xfId="1" applyNumberFormat="1" applyFont="1" applyFill="1" applyProtection="1">
      <protection locked="0"/>
    </xf>
    <xf numFmtId="171" fontId="2" fillId="0" borderId="0" xfId="0" applyNumberFormat="1" applyFont="1" applyFill="1" applyAlignment="1" applyProtection="1">
      <alignment vertical="center"/>
      <protection locked="0"/>
    </xf>
    <xf numFmtId="172" fontId="2" fillId="0" borderId="0" xfId="0" applyNumberFormat="1" applyFont="1" applyFill="1" applyBorder="1" applyAlignment="1" applyProtection="1">
      <alignment vertical="center"/>
      <protection locked="0"/>
    </xf>
    <xf numFmtId="172" fontId="2" fillId="0" borderId="0" xfId="0" applyNumberFormat="1" applyFont="1" applyFill="1" applyProtection="1">
      <protection locked="0"/>
    </xf>
    <xf numFmtId="172" fontId="2" fillId="0" borderId="0" xfId="0" applyNumberFormat="1" applyFont="1" applyFill="1" applyBorder="1" applyProtection="1">
      <protection locked="0"/>
    </xf>
    <xf numFmtId="172" fontId="2" fillId="0" borderId="10" xfId="0" applyNumberFormat="1" applyFont="1" applyFill="1" applyBorder="1" applyAlignment="1" applyProtection="1">
      <alignment horizontal="left" vertical="center"/>
      <protection locked="0"/>
    </xf>
    <xf numFmtId="172" fontId="2" fillId="0" borderId="0" xfId="0" applyNumberFormat="1" applyFont="1" applyBorder="1" applyProtection="1">
      <protection locked="0"/>
    </xf>
    <xf numFmtId="172" fontId="2" fillId="14" borderId="20" xfId="0" applyNumberFormat="1" applyFont="1" applyFill="1" applyBorder="1" applyAlignment="1" applyProtection="1">
      <alignment horizontal="center" vertical="center"/>
    </xf>
    <xf numFmtId="169" fontId="2" fillId="14" borderId="20" xfId="0" applyNumberFormat="1" applyFont="1" applyFill="1" applyBorder="1" applyAlignment="1" applyProtection="1">
      <alignment vertical="center"/>
    </xf>
    <xf numFmtId="169" fontId="2" fillId="17" borderId="20" xfId="0" applyNumberFormat="1" applyFont="1" applyFill="1" applyBorder="1"/>
    <xf numFmtId="172" fontId="13" fillId="0" borderId="14" xfId="0" applyNumberFormat="1" applyFont="1" applyFill="1" applyBorder="1" applyAlignment="1">
      <alignment horizontal="right" vertical="center" wrapText="1"/>
    </xf>
    <xf numFmtId="172" fontId="13" fillId="0" borderId="0" xfId="0" applyNumberFormat="1" applyFont="1" applyFill="1" applyBorder="1" applyAlignment="1">
      <alignment horizontal="right" vertical="center" wrapText="1"/>
    </xf>
    <xf numFmtId="172" fontId="13" fillId="0" borderId="0" xfId="0" applyNumberFormat="1" applyFont="1" applyFill="1" applyBorder="1" applyAlignment="1" applyProtection="1">
      <alignment vertical="center"/>
      <protection locked="0"/>
    </xf>
    <xf numFmtId="172" fontId="13" fillId="0" borderId="0" xfId="0" applyNumberFormat="1" applyFont="1" applyFill="1" applyBorder="1" applyAlignment="1" applyProtection="1">
      <alignment vertical="center"/>
    </xf>
    <xf numFmtId="172" fontId="13" fillId="0" borderId="22" xfId="0" applyNumberFormat="1" applyFont="1" applyFill="1" applyBorder="1" applyAlignment="1">
      <alignment horizontal="right" vertical="center" wrapText="1"/>
    </xf>
    <xf numFmtId="172" fontId="13" fillId="0" borderId="18" xfId="0" applyNumberFormat="1" applyFont="1" applyFill="1" applyBorder="1" applyAlignment="1">
      <alignment horizontal="right" vertical="center" wrapText="1"/>
    </xf>
    <xf numFmtId="172" fontId="13" fillId="6" borderId="18" xfId="0" applyNumberFormat="1" applyFont="1" applyFill="1" applyBorder="1" applyAlignment="1">
      <alignment horizontal="right" vertical="center" wrapText="1"/>
    </xf>
    <xf numFmtId="172" fontId="1" fillId="12" borderId="27" xfId="0" applyNumberFormat="1" applyFont="1" applyFill="1" applyBorder="1" applyAlignment="1">
      <alignment horizontal="left" vertical="center" wrapText="1"/>
    </xf>
    <xf numFmtId="172" fontId="8" fillId="12" borderId="27" xfId="0" applyNumberFormat="1" applyFont="1" applyFill="1" applyBorder="1" applyAlignment="1">
      <alignment horizontal="left" vertical="center" wrapText="1"/>
    </xf>
    <xf numFmtId="172" fontId="8" fillId="12" borderId="28" xfId="0" applyNumberFormat="1" applyFont="1" applyFill="1" applyBorder="1" applyAlignment="1">
      <alignment horizontal="left" vertical="center" wrapText="1"/>
    </xf>
    <xf numFmtId="172" fontId="13" fillId="0" borderId="15" xfId="0" applyNumberFormat="1" applyFont="1" applyFill="1" applyBorder="1" applyAlignment="1">
      <alignment horizontal="right" vertical="center" wrapText="1"/>
    </xf>
    <xf numFmtId="172" fontId="13" fillId="6" borderId="15" xfId="0" applyNumberFormat="1" applyFont="1" applyFill="1" applyBorder="1" applyAlignment="1">
      <alignment horizontal="right" vertical="center" wrapText="1"/>
    </xf>
    <xf numFmtId="172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72" fontId="13" fillId="0" borderId="44" xfId="0" applyNumberFormat="1" applyFont="1" applyFill="1" applyBorder="1" applyAlignment="1">
      <alignment horizontal="right" vertical="center" wrapText="1"/>
    </xf>
    <xf numFmtId="172" fontId="13" fillId="6" borderId="44" xfId="0" applyNumberFormat="1" applyFont="1" applyFill="1" applyBorder="1" applyAlignment="1">
      <alignment horizontal="right" vertical="center" wrapText="1"/>
    </xf>
    <xf numFmtId="172" fontId="5" fillId="0" borderId="45" xfId="0" applyNumberFormat="1" applyFont="1" applyFill="1" applyBorder="1" applyAlignment="1" applyProtection="1">
      <alignment vertical="center"/>
    </xf>
    <xf numFmtId="172" fontId="8" fillId="12" borderId="42" xfId="0" applyNumberFormat="1" applyFont="1" applyFill="1" applyBorder="1" applyAlignment="1">
      <alignment horizontal="left" vertical="center" wrapText="1"/>
    </xf>
    <xf numFmtId="172" fontId="5" fillId="0" borderId="0" xfId="0" applyNumberFormat="1" applyFont="1" applyFill="1" applyBorder="1" applyAlignment="1" applyProtection="1">
      <alignment vertical="center"/>
      <protection locked="0"/>
    </xf>
    <xf numFmtId="172" fontId="13" fillId="19" borderId="0" xfId="0" applyNumberFormat="1" applyFont="1" applyFill="1" applyBorder="1" applyAlignment="1" applyProtection="1">
      <alignment vertical="center"/>
    </xf>
    <xf numFmtId="172" fontId="19" fillId="0" borderId="4" xfId="0" applyNumberFormat="1" applyFont="1" applyFill="1" applyBorder="1" applyAlignment="1" applyProtection="1">
      <alignment vertical="center"/>
    </xf>
    <xf numFmtId="172" fontId="19" fillId="0" borderId="20" xfId="0" applyNumberFormat="1" applyFont="1" applyFill="1" applyBorder="1" applyAlignment="1" applyProtection="1">
      <alignment vertical="center"/>
    </xf>
    <xf numFmtId="172" fontId="19" fillId="0" borderId="20" xfId="0" applyNumberFormat="1" applyFont="1" applyFill="1" applyBorder="1" applyAlignment="1">
      <alignment horizontal="right" vertical="center" wrapText="1"/>
    </xf>
    <xf numFmtId="172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72" fontId="4" fillId="0" borderId="38" xfId="0" applyNumberFormat="1" applyFont="1" applyFill="1" applyBorder="1" applyAlignment="1" applyProtection="1">
      <alignment horizontal="left" vertical="center" wrapText="1"/>
      <protection locked="0"/>
    </xf>
    <xf numFmtId="172" fontId="13" fillId="0" borderId="9" xfId="0" applyNumberFormat="1" applyFont="1" applyFill="1" applyBorder="1" applyAlignment="1" applyProtection="1">
      <alignment vertical="center"/>
      <protection locked="0"/>
    </xf>
    <xf numFmtId="172" fontId="13" fillId="0" borderId="4" xfId="0" applyNumberFormat="1" applyFont="1" applyFill="1" applyBorder="1" applyAlignment="1" applyProtection="1">
      <alignment vertical="center"/>
      <protection locked="0"/>
    </xf>
    <xf numFmtId="172" fontId="4" fillId="0" borderId="39" xfId="0" applyNumberFormat="1" applyFont="1" applyFill="1" applyBorder="1" applyAlignment="1" applyProtection="1">
      <alignment horizontal="left" vertical="center" wrapText="1"/>
      <protection locked="0"/>
    </xf>
    <xf numFmtId="172" fontId="13" fillId="0" borderId="10" xfId="0" applyNumberFormat="1" applyFont="1" applyFill="1" applyBorder="1" applyAlignment="1" applyProtection="1">
      <alignment vertical="center"/>
      <protection locked="0"/>
    </xf>
    <xf numFmtId="172" fontId="4" fillId="0" borderId="40" xfId="0" applyNumberFormat="1" applyFont="1" applyFill="1" applyBorder="1" applyAlignment="1" applyProtection="1">
      <alignment horizontal="left" vertical="center" wrapText="1"/>
      <protection locked="0"/>
    </xf>
    <xf numFmtId="172" fontId="13" fillId="0" borderId="41" xfId="0" applyNumberFormat="1" applyFont="1" applyFill="1" applyBorder="1" applyAlignment="1" applyProtection="1">
      <alignment vertical="center"/>
      <protection locked="0"/>
    </xf>
    <xf numFmtId="172" fontId="13" fillId="0" borderId="4" xfId="0" applyNumberFormat="1" applyFont="1" applyFill="1" applyBorder="1" applyAlignment="1" applyProtection="1">
      <alignment vertical="center"/>
    </xf>
    <xf numFmtId="168" fontId="2" fillId="20" borderId="11" xfId="0" applyNumberFormat="1" applyFont="1" applyFill="1" applyBorder="1" applyAlignment="1" applyProtection="1">
      <alignment vertical="center"/>
      <protection locked="0"/>
    </xf>
    <xf numFmtId="171" fontId="2" fillId="14" borderId="3" xfId="0" applyNumberFormat="1" applyFont="1" applyFill="1" applyBorder="1" applyAlignment="1" applyProtection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 applyProtection="1">
      <alignment horizontal="left" vertical="center"/>
      <protection locked="0"/>
    </xf>
    <xf numFmtId="168" fontId="2" fillId="0" borderId="0" xfId="0" applyNumberFormat="1" applyFont="1" applyAlignment="1" applyProtection="1">
      <alignment vertical="center"/>
    </xf>
    <xf numFmtId="168" fontId="2" fillId="0" borderId="0" xfId="0" applyNumberFormat="1" applyFont="1" applyProtection="1"/>
    <xf numFmtId="168" fontId="2" fillId="0" borderId="0" xfId="0" applyNumberFormat="1" applyFont="1" applyBorder="1" applyProtection="1"/>
    <xf numFmtId="0" fontId="35" fillId="0" borderId="0" xfId="0" applyFont="1" applyFill="1" applyBorder="1" applyAlignment="1">
      <alignment horizontal="left" vertical="center"/>
    </xf>
    <xf numFmtId="168" fontId="35" fillId="0" borderId="0" xfId="0" applyNumberFormat="1" applyFont="1"/>
    <xf numFmtId="0" fontId="35" fillId="0" borderId="0" xfId="0" applyNumberFormat="1" applyFont="1" applyProtection="1">
      <protection locked="0"/>
    </xf>
    <xf numFmtId="0" fontId="35" fillId="0" borderId="0" xfId="0" applyFont="1" applyAlignment="1">
      <alignment vertical="center" wrapText="1"/>
    </xf>
    <xf numFmtId="168" fontId="35" fillId="0" borderId="0" xfId="0" applyNumberFormat="1" applyFont="1" applyAlignment="1">
      <alignment vertical="center"/>
    </xf>
    <xf numFmtId="0" fontId="35" fillId="0" borderId="0" xfId="0" applyNumberFormat="1" applyFont="1" applyAlignment="1" applyProtection="1">
      <alignment vertical="center"/>
      <protection locked="0"/>
    </xf>
    <xf numFmtId="0" fontId="36" fillId="0" borderId="0" xfId="0" applyNumberFormat="1" applyFont="1"/>
    <xf numFmtId="0" fontId="36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167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20" xfId="0" applyNumberFormat="1" applyFont="1" applyFill="1" applyBorder="1" applyAlignment="1" applyProtection="1">
      <alignment horizontal="center" vertical="center" wrapText="1"/>
      <protection locked="0"/>
    </xf>
    <xf numFmtId="168" fontId="2" fillId="5" borderId="3" xfId="0" applyNumberFormat="1" applyFont="1" applyFill="1" applyBorder="1" applyAlignment="1">
      <alignment horizontal="center" vertical="center" wrapText="1"/>
    </xf>
    <xf numFmtId="169" fontId="2" fillId="3" borderId="3" xfId="0" applyNumberFormat="1" applyFont="1" applyFill="1" applyBorder="1" applyAlignment="1" applyProtection="1">
      <alignment horizontal="center" vertical="center"/>
    </xf>
    <xf numFmtId="169" fontId="2" fillId="4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NumberFormat="1" applyFont="1" applyAlignment="1" applyProtection="1">
      <alignment wrapText="1"/>
      <protection locked="0"/>
    </xf>
    <xf numFmtId="169" fontId="33" fillId="11" borderId="3" xfId="0" applyNumberFormat="1" applyFont="1" applyFill="1" applyBorder="1" applyAlignment="1" applyProtection="1">
      <alignment horizontal="center" vertical="center"/>
    </xf>
    <xf numFmtId="169" fontId="2" fillId="14" borderId="3" xfId="0" applyNumberFormat="1" applyFont="1" applyFill="1" applyBorder="1" applyAlignment="1" applyProtection="1">
      <alignment horizontal="center" vertical="center"/>
    </xf>
    <xf numFmtId="0" fontId="37" fillId="0" borderId="0" xfId="0" applyFont="1" applyFill="1" applyAlignment="1">
      <alignment horizontal="right" vertical="center"/>
    </xf>
    <xf numFmtId="168" fontId="37" fillId="0" borderId="0" xfId="0" applyNumberFormat="1" applyFont="1"/>
    <xf numFmtId="0" fontId="38" fillId="0" borderId="0" xfId="0" applyFont="1" applyAlignment="1">
      <alignment vertical="center" wrapText="1"/>
    </xf>
    <xf numFmtId="168" fontId="38" fillId="0" borderId="0" xfId="0" applyNumberFormat="1" applyFont="1" applyAlignment="1">
      <alignment vertical="center"/>
    </xf>
    <xf numFmtId="0" fontId="38" fillId="0" borderId="0" xfId="0" applyFont="1" applyAlignment="1">
      <alignment wrapText="1"/>
    </xf>
    <xf numFmtId="168" fontId="38" fillId="0" borderId="0" xfId="0" applyNumberFormat="1" applyFont="1"/>
    <xf numFmtId="0" fontId="39" fillId="0" borderId="0" xfId="0" applyNumberFormat="1" applyFont="1" applyAlignment="1">
      <alignment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8" fillId="0" borderId="0" xfId="0" applyFont="1" applyFill="1" applyAlignment="1"/>
    <xf numFmtId="0" fontId="41" fillId="0" borderId="6" xfId="0" applyFont="1" applyFill="1" applyBorder="1" applyAlignment="1">
      <alignment horizontal="left"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6" xfId="0" applyFont="1" applyFill="1" applyBorder="1" applyAlignment="1">
      <alignment horizontal="left" vertical="center" wrapText="1"/>
    </xf>
    <xf numFmtId="0" fontId="42" fillId="0" borderId="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Alignment="1"/>
    <xf numFmtId="168" fontId="42" fillId="0" borderId="0" xfId="0" applyNumberFormat="1" applyFont="1"/>
    <xf numFmtId="0" fontId="42" fillId="0" borderId="0" xfId="0" applyNumberFormat="1" applyFont="1" applyProtection="1">
      <protection locked="0"/>
    </xf>
    <xf numFmtId="0" fontId="43" fillId="0" borderId="0" xfId="0" applyNumberFormat="1" applyFont="1"/>
    <xf numFmtId="0" fontId="15" fillId="7" borderId="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15" fillId="7" borderId="6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left" vertical="center"/>
    </xf>
    <xf numFmtId="0" fontId="2" fillId="3" borderId="32" xfId="0" applyNumberFormat="1" applyFont="1" applyFill="1" applyBorder="1" applyAlignment="1" applyProtection="1">
      <alignment horizontal="left" vertical="center"/>
    </xf>
    <xf numFmtId="0" fontId="10" fillId="9" borderId="4" xfId="0" applyFont="1" applyFill="1" applyBorder="1" applyAlignment="1">
      <alignment horizontal="center" vertical="center" textRotation="90" wrapText="1"/>
    </xf>
    <xf numFmtId="0" fontId="11" fillId="7" borderId="4" xfId="0" applyFont="1" applyFill="1" applyBorder="1" applyAlignment="1">
      <alignment vertical="center"/>
    </xf>
    <xf numFmtId="0" fontId="11" fillId="7" borderId="8" xfId="0" applyFont="1" applyFill="1" applyBorder="1" applyAlignment="1">
      <alignment vertical="center"/>
    </xf>
    <xf numFmtId="0" fontId="10" fillId="9" borderId="9" xfId="0" applyFont="1" applyFill="1" applyBorder="1" applyAlignment="1">
      <alignment horizontal="center" vertical="center" textRotation="90" wrapText="1"/>
    </xf>
    <xf numFmtId="0" fontId="10" fillId="9" borderId="8" xfId="0" applyFont="1" applyFill="1" applyBorder="1" applyAlignment="1">
      <alignment horizontal="center" vertical="center" textRotation="90" wrapText="1"/>
    </xf>
    <xf numFmtId="0" fontId="15" fillId="21" borderId="6" xfId="0" applyFont="1" applyFill="1" applyBorder="1" applyAlignment="1">
      <alignment horizontal="center" vertical="center" wrapText="1"/>
    </xf>
    <xf numFmtId="0" fontId="1" fillId="21" borderId="2" xfId="0" applyFont="1" applyFill="1" applyBorder="1" applyAlignment="1" applyProtection="1">
      <alignment horizontal="center" vertical="center"/>
    </xf>
    <xf numFmtId="0" fontId="1" fillId="21" borderId="31" xfId="0" applyFont="1" applyFill="1" applyBorder="1" applyAlignment="1" applyProtection="1">
      <alignment horizontal="center" vertical="center"/>
    </xf>
    <xf numFmtId="0" fontId="1" fillId="21" borderId="1" xfId="0" applyFont="1" applyFill="1" applyBorder="1" applyAlignment="1" applyProtection="1">
      <alignment horizontal="center" vertical="center"/>
    </xf>
    <xf numFmtId="0" fontId="33" fillId="11" borderId="11" xfId="0" applyFont="1" applyFill="1" applyBorder="1" applyAlignment="1" applyProtection="1">
      <alignment horizontal="center" vertical="center"/>
    </xf>
    <xf numFmtId="0" fontId="33" fillId="11" borderId="32" xfId="0" applyFont="1" applyFill="1" applyBorder="1" applyAlignment="1" applyProtection="1">
      <alignment horizontal="center" vertical="center"/>
    </xf>
    <xf numFmtId="0" fontId="33" fillId="11" borderId="3" xfId="0" applyFont="1" applyFill="1" applyBorder="1" applyAlignment="1" applyProtection="1">
      <alignment horizontal="left" vertical="center" wrapText="1"/>
    </xf>
    <xf numFmtId="0" fontId="33" fillId="11" borderId="0" xfId="0" applyFont="1" applyFill="1" applyBorder="1" applyAlignment="1" applyProtection="1">
      <alignment horizontal="left" vertical="center" wrapText="1"/>
    </xf>
    <xf numFmtId="0" fontId="33" fillId="11" borderId="4" xfId="0" applyFont="1" applyFill="1" applyBorder="1" applyAlignment="1" applyProtection="1">
      <alignment horizontal="left" vertical="center" wrapText="1"/>
    </xf>
    <xf numFmtId="0" fontId="2" fillId="20" borderId="11" xfId="0" applyNumberFormat="1" applyFont="1" applyFill="1" applyBorder="1" applyAlignment="1" applyProtection="1">
      <alignment horizontal="left" vertical="center"/>
    </xf>
    <xf numFmtId="0" fontId="2" fillId="20" borderId="33" xfId="0" applyNumberFormat="1" applyFont="1" applyFill="1" applyBorder="1" applyAlignment="1" applyProtection="1">
      <alignment horizontal="left" vertical="center"/>
    </xf>
    <xf numFmtId="0" fontId="2" fillId="20" borderId="32" xfId="0" applyNumberFormat="1" applyFont="1" applyFill="1" applyBorder="1" applyAlignment="1" applyProtection="1">
      <alignment horizontal="left" vertical="center"/>
    </xf>
    <xf numFmtId="0" fontId="30" fillId="22" borderId="3" xfId="0" applyFont="1" applyFill="1" applyBorder="1" applyAlignment="1">
      <alignment horizontal="center" vertical="center" wrapText="1"/>
    </xf>
    <xf numFmtId="0" fontId="15" fillId="22" borderId="6" xfId="0" applyFont="1" applyFill="1" applyBorder="1" applyAlignment="1">
      <alignment horizontal="center" vertical="center" wrapText="1"/>
    </xf>
    <xf numFmtId="0" fontId="1" fillId="23" borderId="4" xfId="0" applyFont="1" applyFill="1" applyBorder="1" applyAlignment="1">
      <alignment horizontal="center" vertical="center" wrapText="1"/>
    </xf>
    <xf numFmtId="0" fontId="23" fillId="22" borderId="4" xfId="0" applyFont="1" applyFill="1" applyBorder="1" applyAlignment="1">
      <alignment vertical="center"/>
    </xf>
    <xf numFmtId="0" fontId="23" fillId="22" borderId="8" xfId="0" applyFont="1" applyFill="1" applyBorder="1" applyAlignment="1">
      <alignment vertical="center"/>
    </xf>
    <xf numFmtId="0" fontId="10" fillId="21" borderId="9" xfId="0" applyFont="1" applyFill="1" applyBorder="1" applyAlignment="1">
      <alignment horizontal="center" vertical="center" textRotation="90" wrapText="1"/>
    </xf>
    <xf numFmtId="0" fontId="10" fillId="21" borderId="4" xfId="0" applyFont="1" applyFill="1" applyBorder="1" applyAlignment="1">
      <alignment horizontal="center" vertical="center" textRotation="90" wrapText="1"/>
    </xf>
    <xf numFmtId="0" fontId="10" fillId="21" borderId="8" xfId="0" applyFont="1" applyFill="1" applyBorder="1" applyAlignment="1">
      <alignment horizontal="center" vertical="center" textRotation="90" wrapText="1"/>
    </xf>
    <xf numFmtId="0" fontId="1" fillId="21" borderId="35" xfId="0" applyFont="1" applyFill="1" applyBorder="1" applyAlignment="1" applyProtection="1">
      <alignment horizontal="center" vertical="center" wrapText="1"/>
    </xf>
    <xf numFmtId="0" fontId="2" fillId="20" borderId="34" xfId="0" applyNumberFormat="1" applyFont="1" applyFill="1" applyBorder="1" applyAlignment="1" applyProtection="1">
      <alignment horizontal="center" vertical="center"/>
    </xf>
    <xf numFmtId="0" fontId="11" fillId="21" borderId="4" xfId="0" applyFont="1" applyFill="1" applyBorder="1" applyAlignment="1">
      <alignment vertical="center"/>
    </xf>
    <xf numFmtId="0" fontId="11" fillId="21" borderId="8" xfId="0" applyFont="1" applyFill="1" applyBorder="1" applyAlignment="1">
      <alignment vertical="center"/>
    </xf>
    <xf numFmtId="0" fontId="1" fillId="13" borderId="31" xfId="0" applyFont="1" applyFill="1" applyBorder="1" applyAlignment="1">
      <alignment horizontal="center" vertical="center"/>
    </xf>
    <xf numFmtId="0" fontId="1" fillId="13" borderId="35" xfId="0" applyFont="1" applyFill="1" applyBorder="1" applyAlignment="1">
      <alignment horizontal="center" vertical="center"/>
    </xf>
    <xf numFmtId="0" fontId="2" fillId="14" borderId="3" xfId="0" applyFont="1" applyFill="1" applyBorder="1" applyAlignment="1" applyProtection="1">
      <alignment horizontal="center" vertical="center"/>
    </xf>
    <xf numFmtId="0" fontId="2" fillId="14" borderId="4" xfId="0" applyFont="1" applyFill="1" applyBorder="1" applyAlignment="1" applyProtection="1">
      <alignment horizontal="center" vertical="center"/>
    </xf>
    <xf numFmtId="0" fontId="2" fillId="14" borderId="3" xfId="0" applyFont="1" applyFill="1" applyBorder="1" applyAlignment="1" applyProtection="1">
      <alignment horizontal="left" vertical="center" wrapText="1"/>
    </xf>
    <xf numFmtId="0" fontId="2" fillId="14" borderId="0" xfId="0" applyFont="1" applyFill="1" applyBorder="1" applyAlignment="1" applyProtection="1">
      <alignment horizontal="left" vertical="center" wrapText="1"/>
    </xf>
    <xf numFmtId="0" fontId="2" fillId="14" borderId="4" xfId="0" applyFont="1" applyFill="1" applyBorder="1" applyAlignment="1" applyProtection="1">
      <alignment horizontal="left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 applyProtection="1">
      <alignment horizontal="center" vertical="center"/>
    </xf>
    <xf numFmtId="0" fontId="1" fillId="15" borderId="1" xfId="0" applyFont="1" applyFill="1" applyBorder="1" applyAlignment="1" applyProtection="1">
      <alignment horizontal="center" vertical="center"/>
    </xf>
    <xf numFmtId="0" fontId="1" fillId="15" borderId="31" xfId="0" applyFont="1" applyFill="1" applyBorder="1" applyAlignment="1" applyProtection="1">
      <alignment horizontal="center" vertical="center"/>
    </xf>
    <xf numFmtId="0" fontId="2" fillId="14" borderId="11" xfId="0" applyNumberFormat="1" applyFont="1" applyFill="1" applyBorder="1" applyAlignment="1" applyProtection="1">
      <alignment horizontal="left" vertical="center"/>
    </xf>
    <xf numFmtId="0" fontId="2" fillId="14" borderId="33" xfId="0" applyNumberFormat="1" applyFont="1" applyFill="1" applyBorder="1" applyAlignment="1" applyProtection="1">
      <alignment horizontal="left" vertical="center"/>
    </xf>
    <xf numFmtId="0" fontId="2" fillId="14" borderId="32" xfId="0" applyNumberFormat="1" applyFont="1" applyFill="1" applyBorder="1" applyAlignment="1" applyProtection="1">
      <alignment horizontal="left" vertical="center"/>
    </xf>
    <xf numFmtId="0" fontId="15" fillId="12" borderId="6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 textRotation="90" wrapText="1"/>
    </xf>
    <xf numFmtId="0" fontId="11" fillId="12" borderId="4" xfId="0" applyFont="1" applyFill="1" applyBorder="1" applyAlignment="1">
      <alignment vertical="center"/>
    </xf>
    <xf numFmtId="0" fontId="11" fillId="12" borderId="8" xfId="0" applyFont="1" applyFill="1" applyBorder="1" applyAlignment="1">
      <alignment vertical="center"/>
    </xf>
    <xf numFmtId="0" fontId="10" fillId="16" borderId="9" xfId="0" applyFont="1" applyFill="1" applyBorder="1" applyAlignment="1">
      <alignment horizontal="center" vertical="center" textRotation="90" wrapText="1"/>
    </xf>
    <xf numFmtId="0" fontId="10" fillId="16" borderId="8" xfId="0" applyFont="1" applyFill="1" applyBorder="1" applyAlignment="1">
      <alignment horizontal="center" vertical="center" textRotation="90" wrapText="1"/>
    </xf>
    <xf numFmtId="0" fontId="1" fillId="15" borderId="35" xfId="0" applyFont="1" applyFill="1" applyBorder="1" applyAlignment="1" applyProtection="1">
      <alignment horizontal="center" vertical="center" wrapText="1"/>
    </xf>
    <xf numFmtId="172" fontId="2" fillId="14" borderId="34" xfId="0" applyNumberFormat="1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168" fontId="44" fillId="0" borderId="0" xfId="0" applyNumberFormat="1" applyFont="1"/>
    <xf numFmtId="0" fontId="44" fillId="0" borderId="0" xfId="0" applyNumberFormat="1" applyFont="1" applyProtection="1">
      <protection locked="0"/>
    </xf>
    <xf numFmtId="0" fontId="45" fillId="0" borderId="0" xfId="0" applyNumberFormat="1" applyFont="1"/>
    <xf numFmtId="0" fontId="44" fillId="0" borderId="6" xfId="0" applyFont="1" applyFill="1" applyBorder="1" applyAlignment="1">
      <alignment horizontal="left" vertical="center"/>
    </xf>
    <xf numFmtId="0" fontId="44" fillId="0" borderId="0" xfId="0" applyFont="1" applyFill="1" applyAlignment="1"/>
  </cellXfs>
  <cellStyles count="4">
    <cellStyle name="Currency" xfId="1" builtinId="4"/>
    <cellStyle name="InputText" xfId="3"/>
    <cellStyle name="Normal" xfId="0" builtinId="0"/>
    <cellStyle name="Percent" xfId="2" builtinId="5"/>
  </cellStyles>
  <dxfs count="2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 val="0"/>
        <i/>
        <color auto="1"/>
      </font>
      <fill>
        <patternFill patternType="solid">
          <fgColor auto="1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color auto="1"/>
      </font>
      <fill>
        <patternFill>
          <bgColor rgb="FFFFFF99"/>
        </patternFill>
      </fill>
    </dxf>
    <dxf>
      <font>
        <b/>
        <i val="0"/>
        <color rgb="FF9C0006"/>
      </font>
      <fill>
        <patternFill>
          <bgColor theme="9" tint="0.39994506668294322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EAF1DD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ill>
        <patternFill>
          <bgColor rgb="FFD7E4BC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  <alignment textRotation="0" wrapText="0" relative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  <alignment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  <alignment textRotation="0" wrapText="0" relative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alignment horizontal="right" vertical="bottom" textRotation="0" wrapText="0" relativeIndent="0" justifyLastLine="0" shrinkToFit="0" readingOrder="0"/>
    </dxf>
    <dxf>
      <numFmt numFmtId="0" formatCode="General"/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408B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border diagonalUp="0" diagonalDown="0">
        <left style="thin">
          <color theme="0"/>
        </left>
        <right/>
        <top/>
        <bottom style="double">
          <color auto="1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6"/>
          <bgColor rgb="FF4F81BD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72" formatCode="General;General;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rgb="FF000000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rgb="FF000000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rgb="FF000000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 style="thick">
          <color rgb="FF8064A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72" formatCode="General;General;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&quot;€&quot;#,##0.00;\-&quot;€&quot;#,##0.00;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&quot;€&quot;#,##0.00;\-&quot;€&quot;#,##0.00;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€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€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&quot;€&quot;#,##0.00;\-&quot;€&quot;#,##0.00;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0" formatCode="yyyy/mm/dd;;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70" formatCode="yyyy/mm/dd;;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0" formatCode="General"/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408B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border diagonalUp="0" diagonalDown="0">
        <left style="thin">
          <color theme="0"/>
        </left>
        <right/>
        <top/>
        <bottom style="double">
          <color auto="1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6"/>
          <bgColor rgb="FF4F81BD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72" formatCode="General;General;"/>
      <protection locked="0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€&quot;#,##0.00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3" formatCode="yyyy/mm/dd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73" formatCode="yyyy/mm/dd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€&quot;#,##0.00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408B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border diagonalUp="0" diagonalDown="0">
        <left style="thin">
          <color theme="0"/>
        </left>
        <right/>
        <top/>
        <bottom style="double">
          <color auto="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6"/>
          <bgColor rgb="FF4F81BD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</patternFill>
      </fill>
      <alignment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colors>
    <mruColors>
      <color rgb="FFE6B9B8"/>
      <color rgb="FFC0504D"/>
      <color rgb="FFF2DDDC"/>
      <color rgb="FF8064A2"/>
      <color rgb="FFEAF1DD"/>
      <color rgb="FFD7E4BC"/>
      <color rgb="FFCCC0DA"/>
      <color rgb="FF9ABB59"/>
      <color rgb="FFFFFF99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180974</xdr:colOff>
      <xdr:row>0</xdr:row>
      <xdr:rowOff>47626</xdr:rowOff>
    </xdr:from>
    <xdr:to>
      <xdr:col>12</xdr:col>
      <xdr:colOff>114300</xdr:colOff>
      <xdr:row>1</xdr:row>
      <xdr:rowOff>114300</xdr:rowOff>
    </xdr:to>
    <xdr:sp macro="" textlink="">
      <xdr:nvSpPr>
        <xdr:cNvPr id="3" name="Rounded Rectangle 2"/>
        <xdr:cNvSpPr/>
      </xdr:nvSpPr>
      <xdr:spPr>
        <a:xfrm>
          <a:off x="8524874" y="47626"/>
          <a:ext cx="1762126" cy="23812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50" b="1">
              <a:latin typeface="Arial" pitchFamily="34" charset="0"/>
              <a:cs typeface="Arial" pitchFamily="34" charset="0"/>
            </a:rPr>
            <a:t>Please fill</a:t>
          </a:r>
          <a:r>
            <a:rPr lang="en-US" sz="1050" b="1" baseline="0">
              <a:latin typeface="Arial" pitchFamily="34" charset="0"/>
              <a:cs typeface="Arial" pitchFamily="34" charset="0"/>
            </a:rPr>
            <a:t> in green cells</a:t>
          </a:r>
          <a:endParaRPr lang="en-US" sz="105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171451</xdr:colOff>
      <xdr:row>5</xdr:row>
      <xdr:rowOff>47626</xdr:rowOff>
    </xdr:from>
    <xdr:to>
      <xdr:col>14</xdr:col>
      <xdr:colOff>142875</xdr:colOff>
      <xdr:row>16</xdr:row>
      <xdr:rowOff>76200</xdr:rowOff>
    </xdr:to>
    <xdr:sp macro="" textlink="">
      <xdr:nvSpPr>
        <xdr:cNvPr id="5" name="Rounded Rectangle 4"/>
        <xdr:cNvSpPr/>
      </xdr:nvSpPr>
      <xdr:spPr>
        <a:xfrm>
          <a:off x="8543926" y="914401"/>
          <a:ext cx="3019424" cy="1809749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spcBef>
              <a:spcPts val="600"/>
            </a:spcBef>
          </a:pPr>
          <a:r>
            <a:rPr lang="en-US" sz="11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Only </a:t>
          </a:r>
          <a:r>
            <a:rPr lang="en-US" sz="1100" b="1" i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</a:t>
          </a:r>
          <a:r>
            <a:rPr lang="en-US" sz="11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worksheets (blue) must be filled out at the time of application. </a:t>
          </a:r>
        </a:p>
        <a:p>
          <a:pPr algn="l">
            <a:spcBef>
              <a:spcPts val="600"/>
            </a:spcBef>
          </a:pPr>
          <a:r>
            <a:rPr lang="en-US" sz="11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Please do not leave blank rows.</a:t>
          </a:r>
        </a:p>
        <a:p>
          <a:pPr algn="l">
            <a:spcBef>
              <a:spcPts val="600"/>
            </a:spcBef>
          </a:pPr>
          <a:r>
            <a:rPr lang="en-US" sz="1100" b="1" baseline="0">
              <a:latin typeface="Arial" pitchFamily="34" charset="0"/>
              <a:cs typeface="Arial" pitchFamily="34" charset="0"/>
            </a:rPr>
            <a:t>For approved events, </a:t>
          </a:r>
          <a:r>
            <a:rPr lang="en-US" sz="1100" b="1" i="1" baseline="0">
              <a:latin typeface="Arial" pitchFamily="34" charset="0"/>
              <a:cs typeface="Arial" pitchFamily="34" charset="0"/>
            </a:rPr>
            <a:t>B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worksheets (red) must be submitted for the first payment. </a:t>
          </a:r>
        </a:p>
        <a:p>
          <a:pPr algn="l">
            <a:spcBef>
              <a:spcPts val="600"/>
            </a:spcBef>
          </a:pPr>
          <a:r>
            <a:rPr lang="en-US" sz="1100" b="1" i="1" baseline="0">
              <a:latin typeface="Arial" pitchFamily="34" charset="0"/>
              <a:cs typeface="Arial" pitchFamily="34" charset="0"/>
            </a:rPr>
            <a:t>C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worksheets  (purple) must be included in the final report.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9522</xdr:colOff>
      <xdr:row>14</xdr:row>
      <xdr:rowOff>57150</xdr:rowOff>
    </xdr:from>
    <xdr:to>
      <xdr:col>11</xdr:col>
      <xdr:colOff>752474</xdr:colOff>
      <xdr:row>21</xdr:row>
      <xdr:rowOff>0</xdr:rowOff>
    </xdr:to>
    <xdr:sp macro="" textlink="">
      <xdr:nvSpPr>
        <xdr:cNvPr id="2" name="Rounded Rectangle 1"/>
        <xdr:cNvSpPr/>
      </xdr:nvSpPr>
      <xdr:spPr>
        <a:xfrm>
          <a:off x="5648322" y="2371725"/>
          <a:ext cx="3686177" cy="10763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Speaker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numbers are automatically calculated from the speakers list. </a:t>
          </a:r>
        </a:p>
        <a:p>
          <a:pPr algn="l"/>
          <a:r>
            <a:rPr lang="en-US" sz="11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Anticipated non-speaker numbers must be added manually, as well as </a:t>
          </a:r>
          <a:r>
            <a:rPr lang="en-US" sz="1100" b="1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international organisations ("Others").</a:t>
          </a:r>
          <a:endParaRPr lang="en-US" sz="11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15</xdr:row>
      <xdr:rowOff>161925</xdr:rowOff>
    </xdr:from>
    <xdr:to>
      <xdr:col>8</xdr:col>
      <xdr:colOff>2143124</xdr:colOff>
      <xdr:row>24</xdr:row>
      <xdr:rowOff>47624</xdr:rowOff>
    </xdr:to>
    <xdr:sp macro="" textlink="">
      <xdr:nvSpPr>
        <xdr:cNvPr id="2" name="Rounded Rectangle 1"/>
        <xdr:cNvSpPr/>
      </xdr:nvSpPr>
      <xdr:spPr>
        <a:xfrm>
          <a:off x="6819900" y="2828925"/>
          <a:ext cx="3800474" cy="1562099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Pink </a:t>
          </a:r>
          <a:r>
            <a:rPr lang="en-US" sz="1100" b="1" baseline="0">
              <a:latin typeface="Arial" pitchFamily="34" charset="0"/>
              <a:cs typeface="Arial" pitchFamily="34" charset="0"/>
            </a:rPr>
            <a:t>cells are calculated from the participant list.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100" b="1" baseline="0">
              <a:latin typeface="Arial" pitchFamily="34" charset="0"/>
              <a:cs typeface="Arial" pitchFamily="34" charset="0"/>
            </a:rPr>
            <a:t>Please enter preliminary budget amounts in the blue cells. </a:t>
          </a:r>
          <a:r>
            <a:rPr lang="en-US" sz="11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Don't forget to indicate the hotel room rate for speakers and non-speakers </a:t>
          </a:r>
          <a:r>
            <a:rPr lang="en-US" sz="1100" b="1" baseline="0">
              <a:latin typeface="Arial" pitchFamily="34" charset="0"/>
              <a:cs typeface="Arial" pitchFamily="34" charset="0"/>
            </a:rPr>
            <a:t>and to specify Rental and Clerical &amp; Technical expenses.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100" b="1" baseline="0">
              <a:latin typeface="Arial" pitchFamily="34" charset="0"/>
              <a:cs typeface="Arial" pitchFamily="34" charset="0"/>
            </a:rPr>
            <a:t>Please give details of non-NATO funding sources.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5</xdr:row>
      <xdr:rowOff>76199</xdr:rowOff>
    </xdr:from>
    <xdr:to>
      <xdr:col>20</xdr:col>
      <xdr:colOff>600074</xdr:colOff>
      <xdr:row>25</xdr:row>
      <xdr:rowOff>9524</xdr:rowOff>
    </xdr:to>
    <xdr:sp macro="" textlink="">
      <xdr:nvSpPr>
        <xdr:cNvPr id="3" name="Rounded Rectangle 2"/>
        <xdr:cNvSpPr/>
      </xdr:nvSpPr>
      <xdr:spPr>
        <a:xfrm>
          <a:off x="11210925" y="1295399"/>
          <a:ext cx="2990849" cy="31718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000" b="1">
              <a:latin typeface="Arial" pitchFamily="34" charset="0"/>
              <a:cs typeface="Arial" pitchFamily="34" charset="0"/>
            </a:rPr>
            <a:t>Some</a:t>
          </a:r>
          <a:r>
            <a:rPr lang="en-US" sz="1000" b="1" baseline="0">
              <a:latin typeface="Arial" pitchFamily="34" charset="0"/>
              <a:cs typeface="Arial" pitchFamily="34" charset="0"/>
            </a:rPr>
            <a:t> participant information carries over from the Speakers&amp;ParticipantsA list. </a:t>
          </a:r>
          <a:r>
            <a:rPr lang="en-US" sz="10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Please correct this information here, adding additional speakers as necessary. </a:t>
          </a:r>
          <a:r>
            <a:rPr lang="en-US" sz="1000" b="1" baseline="0">
              <a:latin typeface="Arial" pitchFamily="34" charset="0"/>
              <a:cs typeface="Arial" pitchFamily="34" charset="0"/>
            </a:rPr>
            <a:t>Please also add information for non-speakers.</a:t>
          </a:r>
        </a:p>
        <a:p>
          <a:pPr algn="l"/>
          <a:endParaRPr lang="en-US" sz="10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000" b="1" baseline="0">
              <a:latin typeface="Arial" pitchFamily="34" charset="0"/>
              <a:cs typeface="Arial" pitchFamily="34" charset="0"/>
            </a:rPr>
            <a:t>The participant list should be at least 90% finalized at this stage. If the name of an attendee is not known, please indicate "name unknown" and fill in all other information.</a:t>
          </a:r>
        </a:p>
        <a:p>
          <a:pPr algn="l"/>
          <a:endParaRPr lang="en-US" sz="10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000" b="1" baseline="0">
              <a:latin typeface="Arial" pitchFamily="34" charset="0"/>
              <a:cs typeface="Arial" pitchFamily="34" charset="0"/>
            </a:rPr>
            <a:t>If an attendee may no longer participate and there is no cost involvement, please keep the info of columns A-D and delete from Country onward.</a:t>
          </a:r>
        </a:p>
        <a:p>
          <a:pPr algn="l"/>
          <a:endParaRPr lang="en-US" sz="10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000" b="1" baseline="0">
              <a:latin typeface="Arial" pitchFamily="34" charset="0"/>
              <a:cs typeface="Arial" pitchFamily="34" charset="0"/>
            </a:rPr>
            <a:t>Do not leave blank rows.</a:t>
          </a:r>
          <a:endParaRPr lang="en-US" sz="10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12</xdr:row>
      <xdr:rowOff>19051</xdr:rowOff>
    </xdr:from>
    <xdr:to>
      <xdr:col>17</xdr:col>
      <xdr:colOff>19050</xdr:colOff>
      <xdr:row>23</xdr:row>
      <xdr:rowOff>19050</xdr:rowOff>
    </xdr:to>
    <xdr:sp macro="" textlink="">
      <xdr:nvSpPr>
        <xdr:cNvPr id="2" name="Rounded Rectangle 1"/>
        <xdr:cNvSpPr/>
      </xdr:nvSpPr>
      <xdr:spPr>
        <a:xfrm>
          <a:off x="5667375" y="2009776"/>
          <a:ext cx="2933700" cy="178117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This list reflects information from the Speakers&amp;</a:t>
          </a:r>
          <a:r>
            <a:rPr lang="en-US" sz="1100" b="1" i="1">
              <a:latin typeface="Arial" pitchFamily="34" charset="0"/>
              <a:cs typeface="Arial" pitchFamily="34" charset="0"/>
            </a:rPr>
            <a:t>Participants</a:t>
          </a:r>
          <a:r>
            <a:rPr lang="en-US" sz="1100" b="1" i="1" baseline="0">
              <a:latin typeface="Arial" pitchFamily="34" charset="0"/>
              <a:cs typeface="Arial" pitchFamily="34" charset="0"/>
            </a:rPr>
            <a:t>A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worksheet.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100" b="1" baseline="0">
              <a:latin typeface="Arial" pitchFamily="34" charset="0"/>
              <a:cs typeface="Arial" pitchFamily="34" charset="0"/>
            </a:rPr>
            <a:t>The addition of Partner countries that have not been approved in the A sheets is not permitted. 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100" b="1" baseline="0">
              <a:latin typeface="Arial" pitchFamily="34" charset="0"/>
              <a:cs typeface="Arial" pitchFamily="34" charset="0"/>
            </a:rPr>
            <a:t>"Others" should be entered manually.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16</xdr:row>
      <xdr:rowOff>66675</xdr:rowOff>
    </xdr:from>
    <xdr:to>
      <xdr:col>11</xdr:col>
      <xdr:colOff>990600</xdr:colOff>
      <xdr:row>24</xdr:row>
      <xdr:rowOff>47625</xdr:rowOff>
    </xdr:to>
    <xdr:sp macro="" textlink="">
      <xdr:nvSpPr>
        <xdr:cNvPr id="2" name="Rounded Rectangle 1"/>
        <xdr:cNvSpPr/>
      </xdr:nvSpPr>
      <xdr:spPr>
        <a:xfrm>
          <a:off x="6781800" y="2914650"/>
          <a:ext cx="2714625" cy="14573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Locked </a:t>
          </a:r>
          <a:r>
            <a:rPr lang="en-US" sz="1100" b="1" baseline="0">
              <a:latin typeface="Arial" pitchFamily="34" charset="0"/>
              <a:cs typeface="Arial" pitchFamily="34" charset="0"/>
            </a:rPr>
            <a:t>cells are calculated from the Speakers&amp;ParticipantsB list.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100" b="1" baseline="0">
              <a:latin typeface="Arial" pitchFamily="34" charset="0"/>
              <a:cs typeface="Arial" pitchFamily="34" charset="0"/>
            </a:rPr>
            <a:t>Other amounts carry over from the preliminary budget.</a:t>
          </a:r>
        </a:p>
        <a:p>
          <a:pPr algn="l"/>
          <a:r>
            <a:rPr lang="en-US" sz="11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Please revise amounts in unlocked cells (green) as necessary.</a:t>
          </a:r>
          <a:endParaRPr lang="en-US" sz="11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523873</xdr:colOff>
      <xdr:row>0</xdr:row>
      <xdr:rowOff>0</xdr:rowOff>
    </xdr:from>
    <xdr:to>
      <xdr:col>14</xdr:col>
      <xdr:colOff>381000</xdr:colOff>
      <xdr:row>3</xdr:row>
      <xdr:rowOff>57150</xdr:rowOff>
    </xdr:to>
    <xdr:sp macro="" textlink="">
      <xdr:nvSpPr>
        <xdr:cNvPr id="2" name="Rounded Rectangle 1"/>
        <xdr:cNvSpPr/>
      </xdr:nvSpPr>
      <xdr:spPr>
        <a:xfrm>
          <a:off x="7381873" y="0"/>
          <a:ext cx="3943352" cy="5048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This list must reflect </a:t>
          </a:r>
          <a:r>
            <a:rPr lang="en-US" sz="1100" b="1" u="sng">
              <a:latin typeface="Arial" pitchFamily="34" charset="0"/>
              <a:cs typeface="Arial" pitchFamily="34" charset="0"/>
            </a:rPr>
            <a:t>actual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attendees at your event and </a:t>
          </a:r>
          <a:r>
            <a:rPr lang="en-US" sz="1100" b="1" u="sng" baseline="0">
              <a:latin typeface="Arial" pitchFamily="34" charset="0"/>
              <a:cs typeface="Arial" pitchFamily="34" charset="0"/>
            </a:rPr>
            <a:t>actual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expenses as reflected in justifying documents.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12</xdr:row>
      <xdr:rowOff>104775</xdr:rowOff>
    </xdr:from>
    <xdr:to>
      <xdr:col>17</xdr:col>
      <xdr:colOff>352425</xdr:colOff>
      <xdr:row>28</xdr:row>
      <xdr:rowOff>95250</xdr:rowOff>
    </xdr:to>
    <xdr:sp macro="" textlink="">
      <xdr:nvSpPr>
        <xdr:cNvPr id="2" name="Rounded Rectangle 1"/>
        <xdr:cNvSpPr/>
      </xdr:nvSpPr>
      <xdr:spPr>
        <a:xfrm>
          <a:off x="5867400" y="2276475"/>
          <a:ext cx="3067050" cy="258127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list reflects information from the Speakers&amp;</a:t>
          </a:r>
          <a:r>
            <a:rPr lang="en-US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Participants</a:t>
          </a:r>
          <a:r>
            <a:rPr lang="en-US" sz="1100" b="1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worksheet.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Speaker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numbers are automatically calculated from the speakers list.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The addition of Partner countries that have not been </a:t>
          </a:r>
          <a:r>
            <a:rPr lang="en-US" sz="11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approved</a:t>
          </a: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 in the A sheets is not permitted. </a:t>
          </a:r>
          <a:endParaRPr lang="en-US" sz="1100" b="1" baseline="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algn="l"/>
          <a:r>
            <a:rPr lang="en-US" sz="11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"Others"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must be added manually.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3" name="participantsA" displayName="participantsA" ref="A5:I150" totalsRowShown="0" headerRowDxfId="260" dataDxfId="259">
  <tableColumns count="9">
    <tableColumn id="1" name="Title" dataDxfId="258"/>
    <tableColumn id="2" name="Surname" dataDxfId="257"/>
    <tableColumn id="3" name="First Name" dataDxfId="256"/>
    <tableColumn id="4" name="Institution" dataDxfId="255"/>
    <tableColumn id="5" name="Country" dataDxfId="254"/>
    <tableColumn id="7" name="Role" dataDxfId="253">
      <calculatedColumnFormula>IF(ISBLANK(participantsA[[#This Row],[Surname]]),"","Speaker")</calculatedColumnFormula>
    </tableColumn>
    <tableColumn id="6" name="Commitment" dataDxfId="252"/>
    <tableColumn id="8" name="Comment" dataDxfId="251"/>
    <tableColumn id="10" name="Multiplier" dataDxfId="250" dataCellStyle="Percent">
      <calculatedColumnFormula>IFERROR(IF(participantsA[[#This Row],[Role]]="Speaker",1,INDEX(countries[Subsidy],MATCH(participantsA[[#This Row],[Country]],countries[Country],0))),0)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9" name="participantsBOthers" displayName="participantsBOthers" ref="M5:Q11" totalsRowCount="1" headerRowDxfId="173" dataDxfId="172" totalsRowDxfId="171">
  <tableColumns count="5">
    <tableColumn id="1" name="Others" totalsRowLabel="Total" dataDxfId="170" totalsRowDxfId="169">
      <calculatedColumnFormula>participantsAOthers[[#This Row],[Others]]</calculatedColumnFormula>
    </tableColumn>
    <tableColumn id="2" name="Speaker" totalsRowFunction="sum" dataDxfId="168" totalsRowDxfId="167">
      <calculatedColumnFormula>COUNTIFS(participantsB[Country],participantsBOthers[[#This Row],[Others]], participantsB[Role],participantsBOthers[[#Headers],[Speaker]])</calculatedColumnFormula>
    </tableColumn>
    <tableColumn id="4" name="SpeakerA" totalsRowFunction="sum" dataDxfId="166" totalsRowDxfId="165">
      <calculatedColumnFormula>participantsAOthers[[#This Row],[Speaker]]</calculatedColumnFormula>
    </tableColumn>
    <tableColumn id="3" name="Non-Speaker" totalsRowFunction="sum" dataDxfId="164" totalsRowDxfId="163">
      <calculatedColumnFormula>COUNTIFS(participantsB[Country],participantsBOthers[[#This Row],[Others]], participantsB[Role],participantsBOthers[[#Headers],[Non-Speaker]])</calculatedColumnFormula>
    </tableColumn>
    <tableColumn id="5" name="Non-SpeakerB" totalsRowFunction="sum" dataDxfId="162" totalsRowDxfId="161">
      <calculatedColumnFormula>participantsAOthers[[#This Row],[Non-Speaker]]</calculatedColumnFormula>
    </tableColumn>
  </tableColumns>
  <tableStyleInfo name="TableStyleMedium10" showFirstColumn="0" showLastColumn="0" showRowStripes="1" showColumnStripes="0"/>
</table>
</file>

<file path=xl/tables/table11.xml><?xml version="1.0" encoding="utf-8"?>
<table xmlns="http://schemas.openxmlformats.org/spreadsheetml/2006/main" id="10" name="BudgetB" displayName="BudgetB" ref="B5:H40" totalsRowCount="1" headerRowDxfId="160" dataDxfId="159">
  <tableColumns count="7">
    <tableColumn id="1" name=" " totalsRowLabel="Overall Total" dataDxfId="158" totalsRowDxfId="157"/>
    <tableColumn id="4" name="Overall Costs" totalsRowFunction="sum" dataDxfId="156" totalsRowDxfId="155"/>
    <tableColumn id="2" name="Overall Costs A" totalsRowFunction="sum" dataDxfId="154" totalsRowDxfId="153"/>
    <tableColumn id="5" name="Other  Sources" totalsRowFunction="sum" dataDxfId="152" totalsRowDxfId="151"/>
    <tableColumn id="3" name="Other Sources A" totalsRowFunction="sum" dataDxfId="150" totalsRowDxfId="149"/>
    <tableColumn id="6" name="This NATO Grant" totalsRowFunction="sum" dataDxfId="148" totalsRowDxfId="147"/>
    <tableColumn id="7" name="This NATO Grant A" totalsRowFunction="sum" dataDxfId="146" totalsRowDxfId="145">
      <calculatedColumnFormula>BudgetA[[#This Row],[This NATO Grant]]</calculatedColumnFormula>
    </tableColumn>
  </tableColumns>
  <tableStyleInfo name="TableStyleMedium10" showFirstColumn="0" showLastColumn="0" showRowStripes="1" showColumnStripes="0"/>
</table>
</file>

<file path=xl/tables/table12.xml><?xml version="1.0" encoding="utf-8"?>
<table xmlns="http://schemas.openxmlformats.org/spreadsheetml/2006/main" id="4" name="nonNATOB" displayName="nonNATOB" ref="L5:M13" totalsRowCount="1" headerRowDxfId="144">
  <tableColumns count="2">
    <tableColumn id="1" name="Source" totalsRowLabel="Total" totalsRowDxfId="143"/>
    <tableColumn id="2" name="Amount" totalsRowFunction="sum" dataDxfId="142" totalsRowDxfId="141"/>
  </tableColumns>
  <tableStyleInfo name="TableStyleMedium10" showFirstColumn="0" showLastColumn="0" showRowStripes="1" showColumnStripes="0"/>
</table>
</file>

<file path=xl/tables/table13.xml><?xml version="1.0" encoding="utf-8"?>
<table xmlns="http://schemas.openxmlformats.org/spreadsheetml/2006/main" id="16" name="participantsC" displayName="participantsC" ref="A5:X150" totalsRowShown="0" headerRowDxfId="140" dataDxfId="139">
  <tableColumns count="24">
    <tableColumn id="1" name="Title" dataDxfId="138">
      <calculatedColumnFormula>participantsB[[#This Row],[Title]]</calculatedColumnFormula>
    </tableColumn>
    <tableColumn id="2" name="Surname" dataDxfId="137">
      <calculatedColumnFormula>participantsB[[#This Row],[Surname]]</calculatedColumnFormula>
    </tableColumn>
    <tableColumn id="3" name="First Name" dataDxfId="136">
      <calculatedColumnFormula>participantsB[[#This Row],[First Name]]</calculatedColumnFormula>
    </tableColumn>
    <tableColumn id="4" name="Institution" dataDxfId="135">
      <calculatedColumnFormula>participantsB[[#This Row],[Institution]]</calculatedColumnFormula>
    </tableColumn>
    <tableColumn id="5" name="Country" dataDxfId="134">
      <calculatedColumnFormula>participantsB[[#This Row],[Country]]</calculatedColumnFormula>
    </tableColumn>
    <tableColumn id="20" name="Email" dataDxfId="133"/>
    <tableColumn id="7" name="Role" dataDxfId="132">
      <calculatedColumnFormula>participantsB[[#This Row],[Role]]</calculatedColumnFormula>
    </tableColumn>
    <tableColumn id="16" name="Arrival_x000a_Date" dataDxfId="131" dataCellStyle="Currency">
      <calculatedColumnFormula>participantsB[[#This Row],[Arrival
Date]]</calculatedColumnFormula>
    </tableColumn>
    <tableColumn id="24" name="Departure Date" dataDxfId="130" dataCellStyle="Currency">
      <calculatedColumnFormula>participantsB[[#This Row],[Departure Date]]</calculatedColumnFormula>
    </tableColumn>
    <tableColumn id="14" name="Travel Cost" dataDxfId="129" dataCellStyle="Currency">
      <calculatedColumnFormula>IF(ISBLANK(participantsB[[#This Row],[Estimated
Travel Cost]]),"",participantsB[[#This Row],[Estimated
Travel Cost]])</calculatedColumnFormula>
    </tableColumn>
    <tableColumn id="6" name="Hotel Cost" dataDxfId="128"/>
    <tableColumn id="8" name="Meals Cost" dataDxfId="127"/>
    <tableColumn id="11" name="Local Transport" dataDxfId="126"/>
    <tableColumn id="33" name="Visa Fees" dataDxfId="125" dataCellStyle="Currency">
      <calculatedColumnFormula>participantsB[[#This Row],[Visa Fees]]</calculatedColumnFormula>
    </tableColumn>
    <tableColumn id="12" name="Other Expenses" dataDxfId="124"/>
    <tableColumn id="9" name="Comment" dataDxfId="123">
      <calculatedColumnFormula>participantsB[[#This Row],[Comment]]</calculatedColumnFormula>
    </tableColumn>
    <tableColumn id="10" name="Multiplier" dataDxfId="122" dataCellStyle="Percent">
      <calculatedColumnFormula>IFERROR(IF(participantsC[[#This Row],[Role]]="Speaker",1,INDEX(countries[Subsidy],MATCH(participantsC[[#This Row],[Country]],countries[Country],0))),0)</calculatedColumnFormula>
    </tableColumn>
    <tableColumn id="31" name="Hotel Nights" dataDxfId="121" dataCellStyle="Percent">
      <calculatedColumnFormula>IFERROR(MAX(0,participantsC[[#This Row],[Departure Date]]-participantsC[[#This Row],[Arrival
Date]]),0)</calculatedColumnFormula>
    </tableColumn>
    <tableColumn id="13" name="Eligible Travel" dataDxfId="120">
      <calculatedColumnFormula>IFERROR(participantsC[[#This Row],[Travel Cost]]*participantsC[[#This Row],[Multiplier]],0)</calculatedColumnFormula>
    </tableColumn>
    <tableColumn id="32" name="Eligible Hotel" dataDxfId="119">
      <calculatedColumnFormula>IFERROR(participantsC[[#This Row],[Hotel Cost]]*participantsC[[#This Row],[Multiplier]],0)</calculatedColumnFormula>
    </tableColumn>
    <tableColumn id="15" name="Eligible Meals" dataDxfId="118">
      <calculatedColumnFormula>IFERROR(participantsC[[#This Row],[Meals Cost]]*participantsC[[#This Row],[Multiplier]],0)</calculatedColumnFormula>
    </tableColumn>
    <tableColumn id="17" name="Eligible Transport" dataDxfId="117">
      <calculatedColumnFormula>IFERROR(participantsC[[#This Row],[Local Transport]]*participantsC[[#This Row],[Multiplier]],0)</calculatedColumnFormula>
    </tableColumn>
    <tableColumn id="18" name="Eligible Visa" dataDxfId="116">
      <calculatedColumnFormula>IFERROR(participantsC[[#This Row],[Visa Fees]]*participantsC[[#This Row],[Multiplier]],0)</calculatedColumnFormula>
    </tableColumn>
    <tableColumn id="19" name="Eligible Other" dataDxfId="115">
      <calculatedColumnFormula>IFERROR(participantsC[[#This Row],[Other Expenses]]*participantsC[[#This Row],[Multiplier]],0)</calculatedColumnFormula>
    </tableColumn>
  </tableColumns>
  <tableStyleInfo name="TableStyleMedium12" showFirstColumn="0" showLastColumn="0" showRowStripes="1" showColumnStripes="0"/>
</table>
</file>

<file path=xl/tables/table14.xml><?xml version="1.0" encoding="utf-8"?>
<table xmlns="http://schemas.openxmlformats.org/spreadsheetml/2006/main" id="17" name="participantsCNATO" displayName="participantsCNATO" ref="A5:E38" totalsRowCount="1" headerRowDxfId="114" dataDxfId="113" totalsRowDxfId="112">
  <tableColumns count="5">
    <tableColumn id="1" name="NATO Countries" totalsRowLabel="Total" dataDxfId="111" totalsRowDxfId="49"/>
    <tableColumn id="2" name="Speaker" totalsRowFunction="sum" dataDxfId="110" totalsRowDxfId="48">
      <calculatedColumnFormula>COUNTIFS(participantsC[Country],participantsCNATO[[#This Row],[NATO Countries]],participantsC[Role],participantsCNATO[[#Headers],[Speaker]])</calculatedColumnFormula>
    </tableColumn>
    <tableColumn id="4" name="SpeakerB" totalsRowFunction="sum" dataDxfId="109" totalsRowDxfId="47">
      <calculatedColumnFormula>participantsBNATO[[#This Row],[Speaker]]</calculatedColumnFormula>
    </tableColumn>
    <tableColumn id="3" name="Non-Speaker" totalsRowFunction="sum" dataDxfId="108" totalsRowDxfId="46">
      <calculatedColumnFormula>COUNTIFS(participantsC[Country],participantsCNATO[[#This Row],[NATO Countries]],participantsC[Role],participantsCNATO[[#Headers],[Non-Speaker]])</calculatedColumnFormula>
    </tableColumn>
    <tableColumn id="5" name="Non-SpeakerB" totalsRowFunction="sum" dataDxfId="107" totalsRowDxfId="45">
      <calculatedColumnFormula>participantsBNATO[[#This Row],[Non-Speaker]]</calculatedColumnFormula>
    </tableColumn>
  </tableColumns>
  <tableStyleInfo name="TableStyleMedium12" showFirstColumn="0" showLastColumn="0" showRowStripes="1" showColumnStripes="0"/>
</table>
</file>

<file path=xl/tables/table15.xml><?xml version="1.0" encoding="utf-8"?>
<table xmlns="http://schemas.openxmlformats.org/spreadsheetml/2006/main" id="18" name="participantsCPartner" displayName="participantsCPartner" ref="G5:K44" totalsRowCount="1" headerRowDxfId="106" dataDxfId="105" totalsRowDxfId="104">
  <tableColumns count="5">
    <tableColumn id="1" name="Partner Countries" totalsRowLabel="Total" dataDxfId="103" totalsRowDxfId="102"/>
    <tableColumn id="2" name="Speaker" totalsRowFunction="sum" dataDxfId="101" totalsRowDxfId="100">
      <calculatedColumnFormula>COUNTIFS(participantsC[Country],participantsCPartner[[#This Row],[Partner Countries]],participantsC[Role],participantsCPartner[[#Headers],[Speaker]])</calculatedColumnFormula>
    </tableColumn>
    <tableColumn id="4" name="SpeakerB" totalsRowFunction="sum" dataDxfId="99" totalsRowDxfId="98">
      <calculatedColumnFormula>participantsBPartner[[#This Row],[Speaker]]</calculatedColumnFormula>
    </tableColumn>
    <tableColumn id="3" name="Non-Speaker" totalsRowFunction="sum" dataDxfId="97" totalsRowDxfId="96">
      <calculatedColumnFormula>COUNTIFS(participantsC[Country],participantsCPartner[[#This Row],[Partner Countries]],participantsC[Role],participantsCPartner[[#Headers],[Non-Speaker]])</calculatedColumnFormula>
    </tableColumn>
    <tableColumn id="5" name="Non-SpeakerB" totalsRowFunction="sum" dataDxfId="95" totalsRowDxfId="94">
      <calculatedColumnFormula>participantsBPartner[[#This Row],[Non-Speaker]]</calculatedColumnFormula>
    </tableColumn>
  </tableColumns>
  <tableStyleInfo name="TableStyleMedium12" showFirstColumn="0" showLastColumn="0" showRowStripes="1" showColumnStripes="0"/>
</table>
</file>

<file path=xl/tables/table16.xml><?xml version="1.0" encoding="utf-8"?>
<table xmlns="http://schemas.openxmlformats.org/spreadsheetml/2006/main" id="19" name="participantsCOthers" displayName="participantsCOthers" ref="M5:Q11" totalsRowCount="1" headerRowDxfId="93" dataDxfId="92" totalsRowDxfId="91">
  <tableColumns count="5">
    <tableColumn id="1" name="Others" totalsRowLabel="Total" dataDxfId="90" totalsRowDxfId="89">
      <calculatedColumnFormula>participantsAOthers[[#This Row],[Others]]</calculatedColumnFormula>
    </tableColumn>
    <tableColumn id="2" name="Speaker" totalsRowFunction="sum" dataDxfId="88" totalsRowDxfId="87">
      <calculatedColumnFormula>COUNTIFS(participantsC[Country],participantsCOthers[[#This Row],[Others]], participantsC[Role],participantsCOthers[[#Headers],[Speaker]])</calculatedColumnFormula>
    </tableColumn>
    <tableColumn id="4" name="SpeakerB" totalsRowFunction="sum" dataDxfId="86" totalsRowDxfId="85">
      <calculatedColumnFormula>participantsBOthers[[#This Row],[Speaker]]</calculatedColumnFormula>
    </tableColumn>
    <tableColumn id="3" name="Non-Speaker" totalsRowFunction="sum" dataDxfId="84" totalsRowDxfId="83">
      <calculatedColumnFormula>COUNTIFS(participantsC[Country],participantsCOthers[[#This Row],[Others]], participantsC[Role],participantsCOthers[[#Headers],[Non-Speaker]])</calculatedColumnFormula>
    </tableColumn>
    <tableColumn id="5" name="Non-SpeakerB" totalsRowFunction="sum" dataDxfId="82" totalsRowDxfId="81">
      <calculatedColumnFormula>participantsBOthers[[#This Row],[Non-Speaker]]</calculatedColumnFormula>
    </tableColumn>
  </tableColumns>
  <tableStyleInfo name="TableStyleMedium12" showFirstColumn="0" showLastColumn="0" showRowStripes="1" showColumnStripes="0"/>
</table>
</file>

<file path=xl/tables/table17.xml><?xml version="1.0" encoding="utf-8"?>
<table xmlns="http://schemas.openxmlformats.org/spreadsheetml/2006/main" id="20" name="BudgetC" displayName="BudgetC" ref="B5:H40" totalsRowCount="1" headerRowDxfId="80" dataDxfId="79">
  <tableColumns count="7">
    <tableColumn id="1" name=" " totalsRowLabel="Overall Total" dataDxfId="78" totalsRowDxfId="77"/>
    <tableColumn id="4" name="Overall Costs" totalsRowFunction="sum" dataDxfId="76" totalsRowDxfId="75"/>
    <tableColumn id="2" name="Overall Costs B" totalsRowFunction="sum" dataDxfId="74" totalsRowDxfId="73"/>
    <tableColumn id="5" name="Other  Sources" totalsRowFunction="sum" dataDxfId="72" totalsRowDxfId="71"/>
    <tableColumn id="3" name="Other Sources B" totalsRowFunction="sum" dataDxfId="70" totalsRowDxfId="69"/>
    <tableColumn id="6" name="This NATO Grant" totalsRowFunction="sum" dataDxfId="68" totalsRowDxfId="67"/>
    <tableColumn id="7" name="This NATO Grant A" totalsRowFunction="sum" dataDxfId="66">
      <calculatedColumnFormula>BudgetB[[#This Row],[This NATO Grant]]</calculatedColumnFormula>
    </tableColumn>
  </tableColumns>
  <tableStyleInfo name="TableStyleMedium12" showFirstColumn="0" showLastColumn="0" showRowStripes="1" showColumnStripes="0"/>
</table>
</file>

<file path=xl/tables/table18.xml><?xml version="1.0" encoding="utf-8"?>
<table xmlns="http://schemas.openxmlformats.org/spreadsheetml/2006/main" id="5" name="nonNATOA56" displayName="nonNATOA56" ref="J5:K13" totalsRowCount="1">
  <tableColumns count="2">
    <tableColumn id="1" name="Source" totalsRowLabel="Total" totalsRowDxfId="65"/>
    <tableColumn id="2" name="Amount" totalsRowFunction="sum" dataDxfId="64" totalsRowDxfId="63">
      <calculatedColumnFormula>nonNATOB[[#This Row],[Amount]]</calculatedColumnFormula>
    </tableColumn>
  </tableColumns>
  <tableStyleInfo name="TableStyleMedium12" showFirstColumn="0" showLastColumn="0" showRowStripes="1" showColumnStripes="0"/>
</table>
</file>

<file path=xl/tables/table19.xml><?xml version="1.0" encoding="utf-8"?>
<table xmlns="http://schemas.openxmlformats.org/spreadsheetml/2006/main" id="2" name="countries" displayName="countries" ref="A1:C202" totalsRowShown="0" headerRowDxfId="62" dataDxfId="61">
  <tableColumns count="3">
    <tableColumn id="1" name="Country" dataDxfId="60"/>
    <tableColumn id="3" name="Status" dataDxfId="59"/>
    <tableColumn id="2" name="Subsidy" dataDxfId="58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11" name="participantsANATO" displayName="participantsANATO" ref="A5:C38" totalsRowCount="1" headerRowDxfId="249" dataDxfId="248" totalsRowDxfId="247">
  <tableColumns count="3">
    <tableColumn id="1" name="NATO Countries" totalsRowLabel="Total" dataDxfId="246" totalsRowDxfId="2"/>
    <tableColumn id="2" name="Speaker" totalsRowFunction="sum" dataDxfId="245" totalsRowDxfId="1">
      <calculatedColumnFormula>COUNTIFS(participantsA[Country],participantsANATO[[#This Row],[NATO Countries]],participantsA[Role],participantsANATO[[#Headers],[Speaker]])</calculatedColumnFormula>
    </tableColumn>
    <tableColumn id="3" name="Non-Speaker" totalsRowFunction="sum" dataDxfId="244" totalsRowDxfId="0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id="6" name="eventTypeTable" displayName="eventTypeTable" ref="E1:F4" totalsRowShown="0">
  <autoFilter ref="E1:F4"/>
  <tableColumns count="2">
    <tableColumn id="1" name="EventType"/>
    <tableColumn id="2" name="FullName"/>
  </tableColumns>
  <tableStyleInfo name="TableStyleMedium10" showFirstColumn="0" showLastColumn="0" showRowStripes="1" showColumnStripes="0"/>
</table>
</file>

<file path=xl/tables/table21.xml><?xml version="1.0" encoding="utf-8"?>
<table xmlns="http://schemas.openxmlformats.org/spreadsheetml/2006/main" id="21" name="otherCountries" displayName="otherCountries" ref="E7:E137" totalsRowShown="0" headerRowDxfId="57" dataDxfId="56">
  <tableColumns count="1">
    <tableColumn id="1" name="Country" dataDxfId="55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id="12" name="participantsAPartner" displayName="participantsAPartner" ref="E5:G44" totalsRowCount="1" headerRowDxfId="243" dataDxfId="242" totalsRowDxfId="241">
  <tableColumns count="3">
    <tableColumn id="1" name="Partner Countries" totalsRowLabel="Total" dataDxfId="240" totalsRowDxfId="239"/>
    <tableColumn id="2" name="Speaker" totalsRowFunction="sum" dataDxfId="238" totalsRowDxfId="237">
      <calculatedColumnFormula>COUNTIFS(participantsA[Country],participantsAPartner[[#This Row],[Partner Countries]],participantsA[Role],participantsAPartner[[#Headers],[Speaker]])</calculatedColumnFormula>
    </tableColumn>
    <tableColumn id="3" name="Non-Speaker" totalsRowFunction="sum" dataDxfId="236" totalsRowDxfId="23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3" name="participantsAOthers" displayName="participantsAOthers" ref="I5:K13" totalsRowCount="1" headerRowDxfId="234" dataDxfId="233" totalsRowDxfId="232">
  <tableColumns count="3">
    <tableColumn id="1" name="Others" totalsRowLabel="Total" dataDxfId="231" totalsRowDxfId="230"/>
    <tableColumn id="2" name="Speaker" totalsRowFunction="sum" dataDxfId="229" totalsRowDxfId="228">
      <calculatedColumnFormula>COUNTIFS(participantsA[Country],participantsAOthers[[#This Row],[Others]], participantsA[Role],participantsAOthers[[#Headers],[Speaker]])</calculatedColumnFormula>
    </tableColumn>
    <tableColumn id="3" name="Non-Speaker" totalsRowFunction="sum" dataDxfId="227" totalsRowDxfId="22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4" name="BudgetA" displayName="BudgetA" ref="B5:E40" totalsRowCount="1" headerRowDxfId="225" dataDxfId="224">
  <tableColumns count="4">
    <tableColumn id="1" name=" " totalsRowLabel="Overall Total" dataDxfId="223" totalsRowDxfId="222"/>
    <tableColumn id="4" name="Overall Costs" totalsRowFunction="sum" dataDxfId="221" totalsRowDxfId="220"/>
    <tableColumn id="5" name="Other  Sources" totalsRowFunction="sum" dataDxfId="219" totalsRowDxfId="218"/>
    <tableColumn id="6" name="This NATO Grant" totalsRowFunction="sum" dataDxfId="217" totalsRowDxfId="216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1" name="nonNATOA" displayName="nonNATOA" ref="I5:J13" totalsRowCount="1">
  <tableColumns count="2">
    <tableColumn id="1" name="Source" totalsRowLabel="Total" totalsRowDxfId="215"/>
    <tableColumn id="2" name="Amount" totalsRowFunction="sum" dataDxfId="214" totalsRowDxfId="213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5" name="participantsB" displayName="participantsB" ref="A5:P150" totalsRowShown="0" headerRowDxfId="212" dataDxfId="211">
  <tableColumns count="16">
    <tableColumn id="1" name="Title" dataDxfId="210">
      <calculatedColumnFormula>participantsA[[#This Row],[Title]]</calculatedColumnFormula>
    </tableColumn>
    <tableColumn id="2" name="Surname" dataDxfId="209">
      <calculatedColumnFormula>participantsA[[#This Row],[Surname]]</calculatedColumnFormula>
    </tableColumn>
    <tableColumn id="3" name="First Name" dataDxfId="208">
      <calculatedColumnFormula>participantsA[[#This Row],[First Name]]</calculatedColumnFormula>
    </tableColumn>
    <tableColumn id="4" name="Institution" dataDxfId="207">
      <calculatedColumnFormula>participantsA[[#This Row],[Institution]]</calculatedColumnFormula>
    </tableColumn>
    <tableColumn id="5" name="Country" dataDxfId="206">
      <calculatedColumnFormula>participantsA[[#This Row],[Country]]</calculatedColumnFormula>
    </tableColumn>
    <tableColumn id="7" name="Role" dataDxfId="205">
      <calculatedColumnFormula>participantsA[[#This Row],[Role]]</calculatedColumnFormula>
    </tableColumn>
    <tableColumn id="14" name="Estimated_x000a_Travel Cost" dataDxfId="204">
      <calculatedColumnFormula>""</calculatedColumnFormula>
    </tableColumn>
    <tableColumn id="15" name="Needs Hotel?" dataDxfId="203"/>
    <tableColumn id="16" name="Arrival_x000a_Date" dataDxfId="202" dataCellStyle="Currency"/>
    <tableColumn id="24" name="Departure Date" dataDxfId="201" dataCellStyle="Currency"/>
    <tableColumn id="31" name="Hotel Nights" dataDxfId="200" dataCellStyle="Currency">
      <calculatedColumnFormula>IFERROR(IF(MAX(0,participantsB[[#This Row],[Departure Date]]-participantsB[[#This Row],[Arrival
Date]]),MAX(0,participantsB[[#This Row],[Departure Date]]-participantsB[[#This Row],[Arrival
Date]]),""),"")</calculatedColumnFormula>
    </tableColumn>
    <tableColumn id="33" name="Visa Fees" dataDxfId="199" dataCellStyle="Currency"/>
    <tableColumn id="9" name="Comment" dataDxfId="198">
      <calculatedColumnFormula>""</calculatedColumnFormula>
    </tableColumn>
    <tableColumn id="10" name="Multiplier" dataDxfId="197" dataCellStyle="Percent">
      <calculatedColumnFormula>IFERROR(IF(participantsB[[#This Row],[Role]]="Speaker",1,INDEX(countries[Subsidy],MATCH(participantsB[[#This Row],[Country]],countries[Country],0))),0)</calculatedColumnFormula>
    </tableColumn>
    <tableColumn id="13" name="Eligible Travel" dataDxfId="196">
      <calculatedColumnFormula>IFERROR(participantsB[[#This Row],[Estimated
Travel Cost]]*participantsB[[#This Row],[Multiplier]],0)</calculatedColumnFormula>
    </tableColumn>
    <tableColumn id="32" name="Eligible Nights" dataDxfId="195">
      <calculatedColumnFormula>IFERROR(participantsB[[#This Row],[Hotel Nights]]*participantsB[[#This Row],[Multiplier]],0)</calculatedColumnFormula>
    </tableColumn>
  </tableColumns>
  <tableStyleInfo name="TableStyleMedium10" showFirstColumn="0" showLastColumn="0" showRowStripes="1" showColumnStripes="0"/>
</table>
</file>

<file path=xl/tables/table8.xml><?xml version="1.0" encoding="utf-8"?>
<table xmlns="http://schemas.openxmlformats.org/spreadsheetml/2006/main" id="7" name="participantsBNATO" displayName="participantsBNATO" ref="A5:E38" totalsRowCount="1" headerRowDxfId="194" dataDxfId="193" totalsRowDxfId="192">
  <tableColumns count="5">
    <tableColumn id="1" name="NATO Countries" totalsRowLabel="Total" dataDxfId="191" totalsRowDxfId="54"/>
    <tableColumn id="2" name="Speaker" totalsRowFunction="sum" dataDxfId="190" totalsRowDxfId="53">
      <calculatedColumnFormula>COUNTIFS(participantsB[Country],participantsBNATO[[#This Row],[NATO Countries]],participantsB[Role],participantsBNATO[[#Headers],[Speaker]])</calculatedColumnFormula>
    </tableColumn>
    <tableColumn id="4" name="SpeakerA" totalsRowFunction="sum" dataDxfId="189" totalsRowDxfId="52">
      <calculatedColumnFormula>participantsANATO[[#This Row],[Speaker]]</calculatedColumnFormula>
    </tableColumn>
    <tableColumn id="3" name="Non-Speaker" totalsRowFunction="sum" dataDxfId="188" totalsRowDxfId="51">
      <calculatedColumnFormula>COUNTIFS(participantsB[Country],participantsBNATO[[#This Row],[NATO Countries]],participantsB[Role],participantsBNATO[[#Headers],[Non-Speaker]])</calculatedColumnFormula>
    </tableColumn>
    <tableColumn id="5" name="Non-SpeakerB" totalsRowFunction="sum" dataDxfId="187" totalsRowDxfId="50">
      <calculatedColumnFormula>participantsANATO[[#This Row],[Non-Speaker]]</calculatedColumnFormula>
    </tableColumn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id="8" name="participantsBPartner" displayName="participantsBPartner" ref="G5:K44" totalsRowCount="1" headerRowDxfId="186" dataDxfId="185" totalsRowDxfId="184">
  <tableColumns count="5">
    <tableColumn id="1" name="Partner Countries" totalsRowLabel="Total" dataDxfId="183" totalsRowDxfId="182"/>
    <tableColumn id="2" name="Speaker" totalsRowFunction="sum" dataDxfId="181" totalsRowDxfId="180">
      <calculatedColumnFormula>COUNTIFS(participantsB[Country],participantsBPartner[[#This Row],[Partner Countries]],participantsB[Role],participantsBPartner[[#Headers],[Speaker]])</calculatedColumnFormula>
    </tableColumn>
    <tableColumn id="4" name="SpeakerA" totalsRowFunction="sum" dataDxfId="179" totalsRowDxfId="178">
      <calculatedColumnFormula>participantsAPartner[[#This Row],[Speaker]]</calculatedColumnFormula>
    </tableColumn>
    <tableColumn id="3" name="Non-Speaker" totalsRowFunction="sum" dataDxfId="177" totalsRowDxfId="176">
      <calculatedColumnFormula>COUNTIFS(participantsB[Country],participantsBPartner[[#This Row],[Partner Countries]], participantsB[Role],participantsBPartner[[#Headers],[Non-Speaker]])</calculatedColumnFormula>
    </tableColumn>
    <tableColumn id="5" name="Non-SpeakerB" totalsRowFunction="sum" dataDxfId="175" totalsRowDxfId="174">
      <calculatedColumnFormula>participantsAPartner[[#This Row],[Non-Speaker]]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39997558519241921"/>
    <pageSetUpPr fitToPage="1"/>
  </sheetPr>
  <dimension ref="A1:I150"/>
  <sheetViews>
    <sheetView tabSelected="1" workbookViewId="0">
      <pane ySplit="5" topLeftCell="A6" activePane="bottomLeft" state="frozen"/>
      <selection pane="bottomLeft" activeCell="C11" sqref="C11"/>
    </sheetView>
  </sheetViews>
  <sheetFormatPr defaultColWidth="9.1796875" defaultRowHeight="12.5" x14ac:dyDescent="0.25"/>
  <cols>
    <col min="1" max="1" width="8" style="13" customWidth="1"/>
    <col min="2" max="2" width="18" style="13" customWidth="1"/>
    <col min="3" max="3" width="12.7265625" style="13" customWidth="1"/>
    <col min="4" max="4" width="15.453125" style="13" customWidth="1"/>
    <col min="5" max="5" width="17.26953125" style="13" bestFit="1" customWidth="1"/>
    <col min="6" max="6" width="12.54296875" style="13" bestFit="1" customWidth="1"/>
    <col min="7" max="7" width="12.7265625" style="13" bestFit="1" customWidth="1"/>
    <col min="8" max="8" width="31.453125" style="13" customWidth="1"/>
    <col min="9" max="9" width="9.54296875" style="13" hidden="1" customWidth="1"/>
    <col min="10" max="16384" width="9.1796875" style="13"/>
  </cols>
  <sheetData>
    <row r="1" spans="1:9" ht="13.5" customHeight="1" thickBot="1" x14ac:dyDescent="0.3">
      <c r="A1" s="70" t="s">
        <v>285</v>
      </c>
      <c r="B1" s="71" t="s">
        <v>248</v>
      </c>
      <c r="C1" s="285" t="s">
        <v>249</v>
      </c>
      <c r="D1" s="285"/>
      <c r="E1" s="285"/>
      <c r="F1" s="105" t="s">
        <v>226</v>
      </c>
      <c r="G1" s="105" t="s">
        <v>227</v>
      </c>
      <c r="H1" s="106" t="s">
        <v>240</v>
      </c>
    </row>
    <row r="2" spans="1:9" ht="30.75" customHeight="1" x14ac:dyDescent="0.25">
      <c r="A2" s="253"/>
      <c r="B2" s="256"/>
      <c r="C2" s="286"/>
      <c r="D2" s="287"/>
      <c r="E2" s="288"/>
      <c r="F2" s="254"/>
      <c r="G2" s="255"/>
      <c r="H2" s="256">
        <f>IF(ISBLANK(startDate),0,endDate-startDate+1)</f>
        <v>0</v>
      </c>
    </row>
    <row r="3" spans="1:9" ht="6.75" customHeight="1" x14ac:dyDescent="0.25"/>
    <row r="4" spans="1:9" ht="20" x14ac:dyDescent="0.25">
      <c r="A4" s="284" t="s">
        <v>273</v>
      </c>
      <c r="B4" s="284"/>
      <c r="C4" s="284"/>
      <c r="D4" s="284"/>
      <c r="E4" s="284"/>
      <c r="F4" s="284"/>
      <c r="G4" s="284"/>
      <c r="H4" s="284"/>
      <c r="I4" s="284"/>
    </row>
    <row r="5" spans="1:9" s="16" customFormat="1" ht="15" customHeight="1" x14ac:dyDescent="0.35">
      <c r="A5" s="14" t="s">
        <v>2</v>
      </c>
      <c r="B5" s="14" t="s">
        <v>0</v>
      </c>
      <c r="C5" s="14" t="s">
        <v>1</v>
      </c>
      <c r="D5" s="14" t="s">
        <v>3</v>
      </c>
      <c r="E5" s="14" t="s">
        <v>4</v>
      </c>
      <c r="F5" s="14" t="s">
        <v>71</v>
      </c>
      <c r="G5" s="14" t="s">
        <v>5</v>
      </c>
      <c r="H5" s="14" t="s">
        <v>210</v>
      </c>
      <c r="I5" s="15" t="s">
        <v>223</v>
      </c>
    </row>
    <row r="6" spans="1:9" x14ac:dyDescent="0.25">
      <c r="A6" s="260" t="str">
        <f>""</f>
        <v/>
      </c>
      <c r="B6" s="260" t="str">
        <f>""</f>
        <v/>
      </c>
      <c r="C6" s="260" t="str">
        <f>""</f>
        <v/>
      </c>
      <c r="D6" s="260" t="str">
        <f>""</f>
        <v/>
      </c>
      <c r="E6" s="260"/>
      <c r="F6" s="260"/>
      <c r="G6" s="260" t="str">
        <f>""</f>
        <v/>
      </c>
      <c r="H6" s="261"/>
      <c r="I6" s="17">
        <f>IFERROR(IF(participantsA[[#This Row],[Role]]="Speaker",1,INDEX(countries[Subsidy],MATCH(participantsA[[#This Row],[Country]],countries[Country],0))),0)</f>
        <v>0</v>
      </c>
    </row>
    <row r="7" spans="1:9" x14ac:dyDescent="0.25">
      <c r="A7" s="260" t="str">
        <f>""</f>
        <v/>
      </c>
      <c r="B7" s="260" t="str">
        <f>""</f>
        <v/>
      </c>
      <c r="C7" s="260" t="str">
        <f>""</f>
        <v/>
      </c>
      <c r="D7" s="260" t="str">
        <f>""</f>
        <v/>
      </c>
      <c r="E7" s="260"/>
      <c r="F7" s="260"/>
      <c r="G7" s="260" t="str">
        <f>""</f>
        <v/>
      </c>
      <c r="H7" s="261"/>
      <c r="I7" s="17">
        <f>IFERROR(IF(participantsA[[#This Row],[Role]]="Speaker",1,INDEX(countries[Subsidy],MATCH(participantsA[[#This Row],[Country]],countries[Country],0))),0)</f>
        <v>0</v>
      </c>
    </row>
    <row r="8" spans="1:9" x14ac:dyDescent="0.25">
      <c r="A8" s="260" t="str">
        <f>""</f>
        <v/>
      </c>
      <c r="B8" s="260" t="str">
        <f>""</f>
        <v/>
      </c>
      <c r="C8" s="260" t="str">
        <f>""</f>
        <v/>
      </c>
      <c r="D8" s="260" t="str">
        <f>""</f>
        <v/>
      </c>
      <c r="E8" s="260"/>
      <c r="F8" s="260"/>
      <c r="G8" s="260" t="str">
        <f>""</f>
        <v/>
      </c>
      <c r="H8" s="261"/>
      <c r="I8" s="17">
        <f>IFERROR(IF(participantsA[[#This Row],[Role]]="Speaker",1,INDEX(countries[Subsidy],MATCH(participantsA[[#This Row],[Country]],countries[Country],0))),0)</f>
        <v>0</v>
      </c>
    </row>
    <row r="9" spans="1:9" x14ac:dyDescent="0.25">
      <c r="A9" s="260" t="str">
        <f>""</f>
        <v/>
      </c>
      <c r="B9" s="260" t="str">
        <f>""</f>
        <v/>
      </c>
      <c r="C9" s="260" t="str">
        <f>""</f>
        <v/>
      </c>
      <c r="D9" s="260" t="str">
        <f>""</f>
        <v/>
      </c>
      <c r="E9" s="260"/>
      <c r="F9" s="260"/>
      <c r="G9" s="260" t="str">
        <f>""</f>
        <v/>
      </c>
      <c r="H9" s="261"/>
      <c r="I9" s="17">
        <f>IFERROR(IF(participantsA[[#This Row],[Role]]="Speaker",1,INDEX(countries[Subsidy],MATCH(participantsA[[#This Row],[Country]],countries[Country],0))),0)</f>
        <v>0</v>
      </c>
    </row>
    <row r="10" spans="1:9" x14ac:dyDescent="0.25">
      <c r="A10" s="260" t="str">
        <f>""</f>
        <v/>
      </c>
      <c r="B10" s="260" t="str">
        <f>""</f>
        <v/>
      </c>
      <c r="C10" s="260" t="str">
        <f>""</f>
        <v/>
      </c>
      <c r="D10" s="260" t="str">
        <f>""</f>
        <v/>
      </c>
      <c r="E10" s="260"/>
      <c r="F10" s="260"/>
      <c r="G10" s="260" t="str">
        <f>""</f>
        <v/>
      </c>
      <c r="H10" s="261"/>
      <c r="I10" s="17">
        <f>IFERROR(IF(participantsA[[#This Row],[Role]]="Speaker",1,INDEX(countries[Subsidy],MATCH(participantsA[[#This Row],[Country]],countries[Country],0))),0)</f>
        <v>0</v>
      </c>
    </row>
    <row r="11" spans="1:9" x14ac:dyDescent="0.25">
      <c r="A11" s="260" t="str">
        <f>""</f>
        <v/>
      </c>
      <c r="B11" s="260" t="str">
        <f>""</f>
        <v/>
      </c>
      <c r="C11" s="260" t="str">
        <f>""</f>
        <v/>
      </c>
      <c r="D11" s="260" t="str">
        <f>""</f>
        <v/>
      </c>
      <c r="E11" s="260"/>
      <c r="F11" s="260"/>
      <c r="G11" s="260" t="str">
        <f>""</f>
        <v/>
      </c>
      <c r="H11" s="261"/>
      <c r="I11" s="17">
        <f>IFERROR(IF(participantsA[[#This Row],[Role]]="Speaker",1,INDEX(countries[Subsidy],MATCH(participantsA[[#This Row],[Country]],countries[Country],0))),0)</f>
        <v>0</v>
      </c>
    </row>
    <row r="12" spans="1:9" x14ac:dyDescent="0.25">
      <c r="A12" s="260" t="str">
        <f>""</f>
        <v/>
      </c>
      <c r="B12" s="260" t="str">
        <f>""</f>
        <v/>
      </c>
      <c r="C12" s="260" t="str">
        <f>""</f>
        <v/>
      </c>
      <c r="D12" s="260" t="str">
        <f>""</f>
        <v/>
      </c>
      <c r="E12" s="260"/>
      <c r="F12" s="260"/>
      <c r="G12" s="260" t="str">
        <f>""</f>
        <v/>
      </c>
      <c r="H12" s="261"/>
      <c r="I12" s="17">
        <f>IFERROR(IF(participantsA[[#This Row],[Role]]="Speaker",1,INDEX(countries[Subsidy],MATCH(participantsA[[#This Row],[Country]],countries[Country],0))),0)</f>
        <v>0</v>
      </c>
    </row>
    <row r="13" spans="1:9" x14ac:dyDescent="0.25">
      <c r="A13" s="260" t="str">
        <f>""</f>
        <v/>
      </c>
      <c r="B13" s="260" t="str">
        <f>""</f>
        <v/>
      </c>
      <c r="C13" s="260" t="str">
        <f>""</f>
        <v/>
      </c>
      <c r="D13" s="260" t="str">
        <f>""</f>
        <v/>
      </c>
      <c r="E13" s="260"/>
      <c r="F13" s="260"/>
      <c r="G13" s="260" t="str">
        <f>""</f>
        <v/>
      </c>
      <c r="H13" s="260" t="str">
        <f>""</f>
        <v/>
      </c>
      <c r="I13" s="17">
        <f>IFERROR(IF(participantsA[[#This Row],[Role]]="Speaker",1,INDEX(countries[Subsidy],MATCH(participantsA[[#This Row],[Country]],countries[Country],0))),0)</f>
        <v>0</v>
      </c>
    </row>
    <row r="14" spans="1:9" x14ac:dyDescent="0.25">
      <c r="A14" s="260" t="str">
        <f>""</f>
        <v/>
      </c>
      <c r="B14" s="260" t="str">
        <f>""</f>
        <v/>
      </c>
      <c r="C14" s="260" t="str">
        <f>""</f>
        <v/>
      </c>
      <c r="D14" s="260" t="str">
        <f>""</f>
        <v/>
      </c>
      <c r="E14" s="260"/>
      <c r="F14" s="260"/>
      <c r="G14" s="260" t="str">
        <f>""</f>
        <v/>
      </c>
      <c r="H14" s="260" t="str">
        <f>""</f>
        <v/>
      </c>
      <c r="I14" s="17">
        <f>IFERROR(IF(participantsA[[#This Row],[Role]]="Speaker",1,INDEX(countries[Subsidy],MATCH(participantsA[[#This Row],[Country]],countries[Country],0))),0)</f>
        <v>0</v>
      </c>
    </row>
    <row r="15" spans="1:9" x14ac:dyDescent="0.25">
      <c r="A15" s="260" t="str">
        <f>""</f>
        <v/>
      </c>
      <c r="B15" s="260" t="str">
        <f>""</f>
        <v/>
      </c>
      <c r="C15" s="260" t="str">
        <f>""</f>
        <v/>
      </c>
      <c r="D15" s="260" t="str">
        <f>""</f>
        <v/>
      </c>
      <c r="E15" s="260"/>
      <c r="F15" s="260"/>
      <c r="G15" s="260" t="str">
        <f>""</f>
        <v/>
      </c>
      <c r="H15" s="260" t="str">
        <f>""</f>
        <v/>
      </c>
      <c r="I15" s="17">
        <f>IFERROR(IF(participantsA[[#This Row],[Role]]="Speaker",1,INDEX(countries[Subsidy],MATCH(participantsA[[#This Row],[Country]],countries[Country],0))),0)</f>
        <v>0</v>
      </c>
    </row>
    <row r="16" spans="1:9" x14ac:dyDescent="0.25">
      <c r="A16" s="260" t="str">
        <f>""</f>
        <v/>
      </c>
      <c r="B16" s="260" t="str">
        <f>""</f>
        <v/>
      </c>
      <c r="C16" s="260" t="str">
        <f>""</f>
        <v/>
      </c>
      <c r="D16" s="260" t="str">
        <f>""</f>
        <v/>
      </c>
      <c r="E16" s="260"/>
      <c r="F16" s="260"/>
      <c r="G16" s="260" t="str">
        <f>""</f>
        <v/>
      </c>
      <c r="H16" s="260" t="str">
        <f>""</f>
        <v/>
      </c>
      <c r="I16" s="17">
        <f>IFERROR(IF(participantsA[[#This Row],[Role]]="Speaker",1,INDEX(countries[Subsidy],MATCH(participantsA[[#This Row],[Country]],countries[Country],0))),0)</f>
        <v>0</v>
      </c>
    </row>
    <row r="17" spans="1:9" x14ac:dyDescent="0.25">
      <c r="A17" s="260" t="str">
        <f>""</f>
        <v/>
      </c>
      <c r="B17" s="260" t="str">
        <f>""</f>
        <v/>
      </c>
      <c r="C17" s="260" t="str">
        <f>""</f>
        <v/>
      </c>
      <c r="D17" s="260" t="str">
        <f>""</f>
        <v/>
      </c>
      <c r="E17" s="260"/>
      <c r="F17" s="260"/>
      <c r="G17" s="260" t="str">
        <f>""</f>
        <v/>
      </c>
      <c r="H17" s="260" t="str">
        <f>""</f>
        <v/>
      </c>
      <c r="I17" s="17">
        <f>IFERROR(IF(participantsA[[#This Row],[Role]]="Speaker",1,INDEX(countries[Subsidy],MATCH(participantsA[[#This Row],[Country]],countries[Country],0))),0)</f>
        <v>0</v>
      </c>
    </row>
    <row r="18" spans="1:9" x14ac:dyDescent="0.25">
      <c r="A18" s="260" t="str">
        <f>""</f>
        <v/>
      </c>
      <c r="B18" s="260" t="str">
        <f>""</f>
        <v/>
      </c>
      <c r="C18" s="260" t="str">
        <f>""</f>
        <v/>
      </c>
      <c r="D18" s="260" t="str">
        <f>""</f>
        <v/>
      </c>
      <c r="E18" s="260"/>
      <c r="F18" s="260"/>
      <c r="G18" s="260" t="str">
        <f>""</f>
        <v/>
      </c>
      <c r="H18" s="260" t="str">
        <f>""</f>
        <v/>
      </c>
      <c r="I18" s="17">
        <f>IFERROR(IF(participantsA[[#This Row],[Role]]="Speaker",1,INDEX(countries[Subsidy],MATCH(participantsA[[#This Row],[Country]],countries[Country],0))),0)</f>
        <v>0</v>
      </c>
    </row>
    <row r="19" spans="1:9" x14ac:dyDescent="0.25">
      <c r="A19" s="260" t="str">
        <f>""</f>
        <v/>
      </c>
      <c r="B19" s="260" t="str">
        <f>""</f>
        <v/>
      </c>
      <c r="C19" s="260" t="str">
        <f>""</f>
        <v/>
      </c>
      <c r="D19" s="260" t="str">
        <f>""</f>
        <v/>
      </c>
      <c r="E19" s="260"/>
      <c r="F19" s="260"/>
      <c r="G19" s="260" t="str">
        <f>""</f>
        <v/>
      </c>
      <c r="H19" s="260" t="str">
        <f>""</f>
        <v/>
      </c>
      <c r="I19" s="17">
        <f>IFERROR(IF(participantsA[[#This Row],[Role]]="Speaker",1,INDEX(countries[Subsidy],MATCH(participantsA[[#This Row],[Country]],countries[Country],0))),0)</f>
        <v>0</v>
      </c>
    </row>
    <row r="20" spans="1:9" x14ac:dyDescent="0.25">
      <c r="A20" s="260" t="str">
        <f>""</f>
        <v/>
      </c>
      <c r="B20" s="260" t="str">
        <f>""</f>
        <v/>
      </c>
      <c r="C20" s="260" t="str">
        <f>""</f>
        <v/>
      </c>
      <c r="D20" s="260" t="str">
        <f>""</f>
        <v/>
      </c>
      <c r="E20" s="260"/>
      <c r="F20" s="260"/>
      <c r="G20" s="260" t="str">
        <f>""</f>
        <v/>
      </c>
      <c r="H20" s="260" t="str">
        <f>""</f>
        <v/>
      </c>
      <c r="I20" s="17">
        <f>IFERROR(IF(participantsA[[#This Row],[Role]]="Speaker",1,INDEX(countries[Subsidy],MATCH(participantsA[[#This Row],[Country]],countries[Country],0))),0)</f>
        <v>0</v>
      </c>
    </row>
    <row r="21" spans="1:9" x14ac:dyDescent="0.25">
      <c r="A21" s="260" t="str">
        <f>""</f>
        <v/>
      </c>
      <c r="B21" s="260" t="str">
        <f>""</f>
        <v/>
      </c>
      <c r="C21" s="260" t="str">
        <f>""</f>
        <v/>
      </c>
      <c r="D21" s="260" t="str">
        <f>""</f>
        <v/>
      </c>
      <c r="E21" s="260"/>
      <c r="F21" s="260"/>
      <c r="G21" s="260" t="str">
        <f>""</f>
        <v/>
      </c>
      <c r="H21" s="260" t="str">
        <f>""</f>
        <v/>
      </c>
      <c r="I21" s="17">
        <f>IFERROR(IF(participantsA[[#This Row],[Role]]="Speaker",1,INDEX(countries[Subsidy],MATCH(participantsA[[#This Row],[Country]],countries[Country],0))),0)</f>
        <v>0</v>
      </c>
    </row>
    <row r="22" spans="1:9" x14ac:dyDescent="0.25">
      <c r="A22" s="260" t="str">
        <f>""</f>
        <v/>
      </c>
      <c r="B22" s="260" t="str">
        <f>""</f>
        <v/>
      </c>
      <c r="C22" s="260" t="str">
        <f>""</f>
        <v/>
      </c>
      <c r="D22" s="260" t="str">
        <f>""</f>
        <v/>
      </c>
      <c r="E22" s="260"/>
      <c r="F22" s="260"/>
      <c r="G22" s="260" t="str">
        <f>""</f>
        <v/>
      </c>
      <c r="H22" s="260" t="str">
        <f>""</f>
        <v/>
      </c>
      <c r="I22" s="17">
        <f>IFERROR(IF(participantsA[[#This Row],[Role]]="Speaker",1,INDEX(countries[Subsidy],MATCH(participantsA[[#This Row],[Country]],countries[Country],0))),0)</f>
        <v>0</v>
      </c>
    </row>
    <row r="23" spans="1:9" x14ac:dyDescent="0.25">
      <c r="A23" s="260" t="str">
        <f>""</f>
        <v/>
      </c>
      <c r="B23" s="260" t="str">
        <f>""</f>
        <v/>
      </c>
      <c r="C23" s="260" t="str">
        <f>""</f>
        <v/>
      </c>
      <c r="D23" s="260" t="str">
        <f>""</f>
        <v/>
      </c>
      <c r="E23" s="260"/>
      <c r="F23" s="260"/>
      <c r="G23" s="260" t="str">
        <f>""</f>
        <v/>
      </c>
      <c r="H23" s="260" t="str">
        <f>""</f>
        <v/>
      </c>
      <c r="I23" s="17">
        <f>IFERROR(IF(participantsA[[#This Row],[Role]]="Speaker",1,INDEX(countries[Subsidy],MATCH(participantsA[[#This Row],[Country]],countries[Country],0))),0)</f>
        <v>0</v>
      </c>
    </row>
    <row r="24" spans="1:9" x14ac:dyDescent="0.25">
      <c r="A24" s="260" t="str">
        <f>""</f>
        <v/>
      </c>
      <c r="B24" s="260" t="str">
        <f>""</f>
        <v/>
      </c>
      <c r="C24" s="260" t="str">
        <f>""</f>
        <v/>
      </c>
      <c r="D24" s="260" t="str">
        <f>""</f>
        <v/>
      </c>
      <c r="E24" s="260"/>
      <c r="F24" s="260"/>
      <c r="G24" s="260" t="str">
        <f>""</f>
        <v/>
      </c>
      <c r="H24" s="260" t="str">
        <f>""</f>
        <v/>
      </c>
      <c r="I24" s="17">
        <f>IFERROR(IF(participantsA[[#This Row],[Role]]="Speaker",1,INDEX(countries[Subsidy],MATCH(participantsA[[#This Row],[Country]],countries[Country],0))),0)</f>
        <v>0</v>
      </c>
    </row>
    <row r="25" spans="1:9" x14ac:dyDescent="0.25">
      <c r="A25" s="260" t="str">
        <f>""</f>
        <v/>
      </c>
      <c r="B25" s="260" t="str">
        <f>""</f>
        <v/>
      </c>
      <c r="C25" s="260" t="str">
        <f>""</f>
        <v/>
      </c>
      <c r="D25" s="260" t="str">
        <f>""</f>
        <v/>
      </c>
      <c r="E25" s="260"/>
      <c r="F25" s="260"/>
      <c r="G25" s="260" t="str">
        <f>""</f>
        <v/>
      </c>
      <c r="H25" s="260" t="str">
        <f>""</f>
        <v/>
      </c>
      <c r="I25" s="17">
        <f>IFERROR(IF(participantsA[[#This Row],[Role]]="Speaker",1,INDEX(countries[Subsidy],MATCH(participantsA[[#This Row],[Country]],countries[Country],0))),0)</f>
        <v>0</v>
      </c>
    </row>
    <row r="26" spans="1:9" x14ac:dyDescent="0.25">
      <c r="A26" s="260" t="str">
        <f>""</f>
        <v/>
      </c>
      <c r="B26" s="260" t="str">
        <f>""</f>
        <v/>
      </c>
      <c r="C26" s="260" t="str">
        <f>""</f>
        <v/>
      </c>
      <c r="D26" s="260" t="str">
        <f>""</f>
        <v/>
      </c>
      <c r="E26" s="260"/>
      <c r="F26" s="260"/>
      <c r="G26" s="260" t="str">
        <f>""</f>
        <v/>
      </c>
      <c r="H26" s="260" t="str">
        <f>""</f>
        <v/>
      </c>
      <c r="I26" s="17">
        <f>IFERROR(IF(participantsA[[#This Row],[Role]]="Speaker",1,INDEX(countries[Subsidy],MATCH(participantsA[[#This Row],[Country]],countries[Country],0))),0)</f>
        <v>0</v>
      </c>
    </row>
    <row r="27" spans="1:9" x14ac:dyDescent="0.25">
      <c r="A27" s="260" t="str">
        <f>""</f>
        <v/>
      </c>
      <c r="B27" s="260" t="str">
        <f>""</f>
        <v/>
      </c>
      <c r="C27" s="260" t="str">
        <f>""</f>
        <v/>
      </c>
      <c r="D27" s="260" t="str">
        <f>""</f>
        <v/>
      </c>
      <c r="E27" s="260"/>
      <c r="F27" s="260"/>
      <c r="G27" s="260" t="str">
        <f>""</f>
        <v/>
      </c>
      <c r="H27" s="260" t="str">
        <f>""</f>
        <v/>
      </c>
      <c r="I27" s="17">
        <f>IFERROR(IF(participantsA[[#This Row],[Role]]="Speaker",1,INDEX(countries[Subsidy],MATCH(participantsA[[#This Row],[Country]],countries[Country],0))),0)</f>
        <v>0</v>
      </c>
    </row>
    <row r="28" spans="1:9" x14ac:dyDescent="0.25">
      <c r="A28" s="260" t="str">
        <f>""</f>
        <v/>
      </c>
      <c r="B28" s="260" t="str">
        <f>""</f>
        <v/>
      </c>
      <c r="C28" s="260" t="str">
        <f>""</f>
        <v/>
      </c>
      <c r="D28" s="260" t="str">
        <f>""</f>
        <v/>
      </c>
      <c r="E28" s="260"/>
      <c r="F28" s="260"/>
      <c r="G28" s="260" t="str">
        <f>""</f>
        <v/>
      </c>
      <c r="H28" s="260" t="str">
        <f>""</f>
        <v/>
      </c>
      <c r="I28" s="17">
        <f>IFERROR(IF(participantsA[[#This Row],[Role]]="Speaker",1,INDEX(countries[Subsidy],MATCH(participantsA[[#This Row],[Country]],countries[Country],0))),0)</f>
        <v>0</v>
      </c>
    </row>
    <row r="29" spans="1:9" x14ac:dyDescent="0.25">
      <c r="A29" s="260" t="str">
        <f>""</f>
        <v/>
      </c>
      <c r="B29" s="260" t="str">
        <f>""</f>
        <v/>
      </c>
      <c r="C29" s="260" t="str">
        <f>""</f>
        <v/>
      </c>
      <c r="D29" s="260" t="str">
        <f>""</f>
        <v/>
      </c>
      <c r="E29" s="260"/>
      <c r="F29" s="260"/>
      <c r="G29" s="260" t="str">
        <f>""</f>
        <v/>
      </c>
      <c r="H29" s="260" t="str">
        <f>""</f>
        <v/>
      </c>
      <c r="I29" s="17">
        <f>IFERROR(IF(participantsA[[#This Row],[Role]]="Speaker",1,INDEX(countries[Subsidy],MATCH(participantsA[[#This Row],[Country]],countries[Country],0))),0)</f>
        <v>0</v>
      </c>
    </row>
    <row r="30" spans="1:9" x14ac:dyDescent="0.25">
      <c r="A30" s="260" t="str">
        <f>""</f>
        <v/>
      </c>
      <c r="B30" s="260" t="str">
        <f>""</f>
        <v/>
      </c>
      <c r="C30" s="260" t="str">
        <f>""</f>
        <v/>
      </c>
      <c r="D30" s="260" t="str">
        <f>""</f>
        <v/>
      </c>
      <c r="E30" s="260"/>
      <c r="F30" s="260"/>
      <c r="G30" s="260" t="str">
        <f>""</f>
        <v/>
      </c>
      <c r="H30" s="260" t="str">
        <f>""</f>
        <v/>
      </c>
      <c r="I30" s="19">
        <f>IFERROR(IF(participantsA[[#This Row],[Role]]="Speaker",1,INDEX(countries[Subsidy],MATCH(participantsA[[#This Row],[Country]],countries[Country],0))),0)</f>
        <v>0</v>
      </c>
    </row>
    <row r="31" spans="1:9" x14ac:dyDescent="0.25">
      <c r="A31" s="260" t="str">
        <f>""</f>
        <v/>
      </c>
      <c r="B31" s="260" t="str">
        <f>""</f>
        <v/>
      </c>
      <c r="C31" s="260" t="str">
        <f>""</f>
        <v/>
      </c>
      <c r="D31" s="260" t="str">
        <f>""</f>
        <v/>
      </c>
      <c r="E31" s="260"/>
      <c r="F31" s="260"/>
      <c r="G31" s="260" t="str">
        <f>""</f>
        <v/>
      </c>
      <c r="H31" s="260" t="str">
        <f>""</f>
        <v/>
      </c>
      <c r="I31" s="17">
        <f>IFERROR(IF(participantsA[[#This Row],[Role]]="Speaker",1,INDEX(countries[Subsidy],MATCH(participantsA[[#This Row],[Country]],countries[Country],0))),0)</f>
        <v>0</v>
      </c>
    </row>
    <row r="32" spans="1:9" x14ac:dyDescent="0.25">
      <c r="A32" s="260" t="str">
        <f>""</f>
        <v/>
      </c>
      <c r="B32" s="260" t="str">
        <f>""</f>
        <v/>
      </c>
      <c r="C32" s="260" t="str">
        <f>""</f>
        <v/>
      </c>
      <c r="D32" s="260" t="str">
        <f>""</f>
        <v/>
      </c>
      <c r="E32" s="260"/>
      <c r="F32" s="260"/>
      <c r="G32" s="260" t="str">
        <f>""</f>
        <v/>
      </c>
      <c r="H32" s="260" t="str">
        <f>""</f>
        <v/>
      </c>
      <c r="I32" s="17">
        <f>IFERROR(IF(participantsA[[#This Row],[Role]]="Speaker",1,INDEX(countries[Subsidy],MATCH(participantsA[[#This Row],[Country]],countries[Country],0))),0)</f>
        <v>0</v>
      </c>
    </row>
    <row r="33" spans="1:9" x14ac:dyDescent="0.25">
      <c r="A33" s="260" t="str">
        <f>""</f>
        <v/>
      </c>
      <c r="B33" s="260" t="str">
        <f>""</f>
        <v/>
      </c>
      <c r="C33" s="260" t="str">
        <f>""</f>
        <v/>
      </c>
      <c r="D33" s="260" t="str">
        <f>""</f>
        <v/>
      </c>
      <c r="E33" s="260"/>
      <c r="F33" s="260"/>
      <c r="G33" s="260" t="str">
        <f>""</f>
        <v/>
      </c>
      <c r="H33" s="260" t="str">
        <f>""</f>
        <v/>
      </c>
      <c r="I33" s="17">
        <f>IFERROR(IF(participantsA[[#This Row],[Role]]="Speaker",1,INDEX(countries[Subsidy],MATCH(participantsA[[#This Row],[Country]],countries[Country],0))),0)</f>
        <v>0</v>
      </c>
    </row>
    <row r="34" spans="1:9" x14ac:dyDescent="0.25">
      <c r="A34" s="260" t="str">
        <f>""</f>
        <v/>
      </c>
      <c r="B34" s="260" t="str">
        <f>""</f>
        <v/>
      </c>
      <c r="C34" s="260" t="str">
        <f>""</f>
        <v/>
      </c>
      <c r="D34" s="260" t="str">
        <f>""</f>
        <v/>
      </c>
      <c r="E34" s="260"/>
      <c r="F34" s="260"/>
      <c r="G34" s="260" t="str">
        <f>""</f>
        <v/>
      </c>
      <c r="H34" s="260" t="str">
        <f>""</f>
        <v/>
      </c>
      <c r="I34" s="17">
        <f>IFERROR(IF(participantsA[[#This Row],[Role]]="Speaker",1,INDEX(countries[Subsidy],MATCH(participantsA[[#This Row],[Country]],countries[Country],0))),0)</f>
        <v>0</v>
      </c>
    </row>
    <row r="35" spans="1:9" x14ac:dyDescent="0.25">
      <c r="A35" s="260" t="str">
        <f>""</f>
        <v/>
      </c>
      <c r="B35" s="260" t="str">
        <f>""</f>
        <v/>
      </c>
      <c r="C35" s="260" t="str">
        <f>""</f>
        <v/>
      </c>
      <c r="D35" s="260" t="str">
        <f>""</f>
        <v/>
      </c>
      <c r="E35" s="260"/>
      <c r="F35" s="260"/>
      <c r="G35" s="260" t="str">
        <f>""</f>
        <v/>
      </c>
      <c r="H35" s="260" t="str">
        <f>""</f>
        <v/>
      </c>
      <c r="I35" s="17">
        <f>IFERROR(IF(participantsA[[#This Row],[Role]]="Speaker",1,INDEX(countries[Subsidy],MATCH(participantsA[[#This Row],[Country]],countries[Country],0))),0)</f>
        <v>0</v>
      </c>
    </row>
    <row r="36" spans="1:9" x14ac:dyDescent="0.25">
      <c r="A36" s="260" t="str">
        <f>""</f>
        <v/>
      </c>
      <c r="B36" s="260" t="str">
        <f>""</f>
        <v/>
      </c>
      <c r="C36" s="260" t="str">
        <f>""</f>
        <v/>
      </c>
      <c r="D36" s="260" t="str">
        <f>""</f>
        <v/>
      </c>
      <c r="E36" s="260"/>
      <c r="F36" s="260"/>
      <c r="G36" s="260" t="str">
        <f>""</f>
        <v/>
      </c>
      <c r="H36" s="260" t="str">
        <f>""</f>
        <v/>
      </c>
      <c r="I36" s="17">
        <f>IFERROR(IF(participantsA[[#This Row],[Role]]="Speaker",1,INDEX(countries[Subsidy],MATCH(participantsA[[#This Row],[Country]],countries[Country],0))),0)</f>
        <v>0</v>
      </c>
    </row>
    <row r="37" spans="1:9" x14ac:dyDescent="0.25">
      <c r="A37" s="260" t="str">
        <f>""</f>
        <v/>
      </c>
      <c r="B37" s="260" t="str">
        <f>""</f>
        <v/>
      </c>
      <c r="C37" s="260" t="str">
        <f>""</f>
        <v/>
      </c>
      <c r="D37" s="260" t="str">
        <f>""</f>
        <v/>
      </c>
      <c r="E37" s="260"/>
      <c r="F37" s="260"/>
      <c r="G37" s="260" t="str">
        <f>""</f>
        <v/>
      </c>
      <c r="H37" s="260" t="str">
        <f>""</f>
        <v/>
      </c>
      <c r="I37" s="17">
        <f>IFERROR(IF(participantsA[[#This Row],[Role]]="Speaker",1,INDEX(countries[Subsidy],MATCH(participantsA[[#This Row],[Country]],countries[Country],0))),0)</f>
        <v>0</v>
      </c>
    </row>
    <row r="38" spans="1:9" x14ac:dyDescent="0.25">
      <c r="A38" s="260" t="str">
        <f>""</f>
        <v/>
      </c>
      <c r="B38" s="260" t="str">
        <f>""</f>
        <v/>
      </c>
      <c r="C38" s="260" t="str">
        <f>""</f>
        <v/>
      </c>
      <c r="D38" s="260" t="str">
        <f>""</f>
        <v/>
      </c>
      <c r="E38" s="260" t="str">
        <f>""</f>
        <v/>
      </c>
      <c r="F38" s="260" t="str">
        <f>""</f>
        <v/>
      </c>
      <c r="G38" s="260" t="str">
        <f>""</f>
        <v/>
      </c>
      <c r="H38" s="260" t="str">
        <f>""</f>
        <v/>
      </c>
      <c r="I38" s="17">
        <f>IFERROR(IF(participantsA[[#This Row],[Role]]="Speaker",1,INDEX(countries[Subsidy],MATCH(participantsA[[#This Row],[Country]],countries[Country],0))),0)</f>
        <v>0</v>
      </c>
    </row>
    <row r="39" spans="1:9" x14ac:dyDescent="0.25">
      <c r="A39" s="260" t="str">
        <f>""</f>
        <v/>
      </c>
      <c r="B39" s="260" t="str">
        <f>""</f>
        <v/>
      </c>
      <c r="C39" s="260" t="str">
        <f>""</f>
        <v/>
      </c>
      <c r="D39" s="260" t="str">
        <f>""</f>
        <v/>
      </c>
      <c r="E39" s="260" t="str">
        <f>""</f>
        <v/>
      </c>
      <c r="F39" s="260" t="str">
        <f>""</f>
        <v/>
      </c>
      <c r="G39" s="260" t="str">
        <f>""</f>
        <v/>
      </c>
      <c r="H39" s="260" t="str">
        <f>""</f>
        <v/>
      </c>
      <c r="I39" s="17">
        <f>IFERROR(IF(participantsA[[#This Row],[Role]]="Speaker",1,INDEX(countries[Subsidy],MATCH(participantsA[[#This Row],[Country]],countries[Country],0))),0)</f>
        <v>0</v>
      </c>
    </row>
    <row r="40" spans="1:9" x14ac:dyDescent="0.25">
      <c r="A40" s="260" t="str">
        <f>""</f>
        <v/>
      </c>
      <c r="B40" s="260" t="str">
        <f>""</f>
        <v/>
      </c>
      <c r="C40" s="260" t="str">
        <f>""</f>
        <v/>
      </c>
      <c r="D40" s="260" t="str">
        <f>""</f>
        <v/>
      </c>
      <c r="E40" s="260" t="str">
        <f>""</f>
        <v/>
      </c>
      <c r="F40" s="260" t="str">
        <f>""</f>
        <v/>
      </c>
      <c r="G40" s="260" t="str">
        <f>""</f>
        <v/>
      </c>
      <c r="H40" s="260" t="str">
        <f>""</f>
        <v/>
      </c>
      <c r="I40" s="17">
        <f>IFERROR(IF(participantsA[[#This Row],[Role]]="Speaker",1,INDEX(countries[Subsidy],MATCH(participantsA[[#This Row],[Country]],countries[Country],0))),0)</f>
        <v>0</v>
      </c>
    </row>
    <row r="41" spans="1:9" x14ac:dyDescent="0.25">
      <c r="A41" s="260" t="str">
        <f>""</f>
        <v/>
      </c>
      <c r="B41" s="260" t="str">
        <f>""</f>
        <v/>
      </c>
      <c r="C41" s="260" t="str">
        <f>""</f>
        <v/>
      </c>
      <c r="D41" s="260" t="str">
        <f>""</f>
        <v/>
      </c>
      <c r="E41" s="260" t="str">
        <f>""</f>
        <v/>
      </c>
      <c r="F41" s="260" t="str">
        <f>""</f>
        <v/>
      </c>
      <c r="G41" s="260" t="str">
        <f>""</f>
        <v/>
      </c>
      <c r="H41" s="260" t="str">
        <f>""</f>
        <v/>
      </c>
      <c r="I41" s="17">
        <f>IFERROR(IF(participantsA[[#This Row],[Role]]="Speaker",1,INDEX(countries[Subsidy],MATCH(participantsA[[#This Row],[Country]],countries[Country],0))),0)</f>
        <v>0</v>
      </c>
    </row>
    <row r="42" spans="1:9" x14ac:dyDescent="0.25">
      <c r="A42" s="260" t="str">
        <f>""</f>
        <v/>
      </c>
      <c r="B42" s="260" t="str">
        <f>""</f>
        <v/>
      </c>
      <c r="C42" s="260" t="str">
        <f>""</f>
        <v/>
      </c>
      <c r="D42" s="260" t="str">
        <f>""</f>
        <v/>
      </c>
      <c r="E42" s="260" t="str">
        <f>""</f>
        <v/>
      </c>
      <c r="F42" s="260" t="str">
        <f>""</f>
        <v/>
      </c>
      <c r="G42" s="260" t="str">
        <f>""</f>
        <v/>
      </c>
      <c r="H42" s="260" t="str">
        <f>""</f>
        <v/>
      </c>
      <c r="I42" s="17">
        <f>IFERROR(IF(participantsA[[#This Row],[Role]]="Speaker",1,INDEX(countries[Subsidy],MATCH(participantsA[[#This Row],[Country]],countries[Country],0))),0)</f>
        <v>0</v>
      </c>
    </row>
    <row r="43" spans="1:9" x14ac:dyDescent="0.25">
      <c r="A43" s="260" t="str">
        <f>""</f>
        <v/>
      </c>
      <c r="B43" s="260" t="str">
        <f>""</f>
        <v/>
      </c>
      <c r="C43" s="260" t="str">
        <f>""</f>
        <v/>
      </c>
      <c r="D43" s="260" t="str">
        <f>""</f>
        <v/>
      </c>
      <c r="E43" s="260" t="str">
        <f>""</f>
        <v/>
      </c>
      <c r="F43" s="260" t="str">
        <f>""</f>
        <v/>
      </c>
      <c r="G43" s="260" t="str">
        <f>""</f>
        <v/>
      </c>
      <c r="H43" s="260" t="str">
        <f>""</f>
        <v/>
      </c>
      <c r="I43" s="17">
        <f>IFERROR(IF(participantsA[[#This Row],[Role]]="Speaker",1,INDEX(countries[Subsidy],MATCH(participantsA[[#This Row],[Country]],countries[Country],0))),0)</f>
        <v>0</v>
      </c>
    </row>
    <row r="44" spans="1:9" x14ac:dyDescent="0.25">
      <c r="A44" s="260" t="str">
        <f>""</f>
        <v/>
      </c>
      <c r="B44" s="260" t="str">
        <f>""</f>
        <v/>
      </c>
      <c r="C44" s="260" t="str">
        <f>""</f>
        <v/>
      </c>
      <c r="D44" s="260" t="str">
        <f>""</f>
        <v/>
      </c>
      <c r="E44" s="260" t="str">
        <f>""</f>
        <v/>
      </c>
      <c r="F44" s="260" t="str">
        <f>""</f>
        <v/>
      </c>
      <c r="G44" s="260" t="str">
        <f>""</f>
        <v/>
      </c>
      <c r="H44" s="260" t="str">
        <f>""</f>
        <v/>
      </c>
      <c r="I44" s="17">
        <f>IFERROR(IF(participantsA[[#This Row],[Role]]="Speaker",1,INDEX(countries[Subsidy],MATCH(participantsA[[#This Row],[Country]],countries[Country],0))),0)</f>
        <v>0</v>
      </c>
    </row>
    <row r="45" spans="1:9" x14ac:dyDescent="0.25">
      <c r="A45" s="260" t="str">
        <f>""</f>
        <v/>
      </c>
      <c r="B45" s="260" t="str">
        <f>""</f>
        <v/>
      </c>
      <c r="C45" s="260" t="str">
        <f>""</f>
        <v/>
      </c>
      <c r="D45" s="260" t="str">
        <f>""</f>
        <v/>
      </c>
      <c r="E45" s="260" t="str">
        <f>""</f>
        <v/>
      </c>
      <c r="F45" s="260" t="str">
        <f>""</f>
        <v/>
      </c>
      <c r="G45" s="260" t="str">
        <f>""</f>
        <v/>
      </c>
      <c r="H45" s="260" t="str">
        <f>""</f>
        <v/>
      </c>
      <c r="I45" s="17">
        <f>IFERROR(IF(participantsA[[#This Row],[Role]]="Speaker",1,INDEX(countries[Subsidy],MATCH(participantsA[[#This Row],[Country]],countries[Country],0))),0)</f>
        <v>0</v>
      </c>
    </row>
    <row r="46" spans="1:9" x14ac:dyDescent="0.25">
      <c r="A46" s="260" t="str">
        <f>""</f>
        <v/>
      </c>
      <c r="B46" s="260" t="str">
        <f>""</f>
        <v/>
      </c>
      <c r="C46" s="260" t="str">
        <f>""</f>
        <v/>
      </c>
      <c r="D46" s="260" t="str">
        <f>""</f>
        <v/>
      </c>
      <c r="E46" s="260" t="str">
        <f>""</f>
        <v/>
      </c>
      <c r="F46" s="260" t="str">
        <f>""</f>
        <v/>
      </c>
      <c r="G46" s="260" t="str">
        <f>""</f>
        <v/>
      </c>
      <c r="H46" s="260" t="str">
        <f>""</f>
        <v/>
      </c>
      <c r="I46" s="17">
        <f>IFERROR(IF(participantsA[[#This Row],[Role]]="Speaker",1,INDEX(countries[Subsidy],MATCH(participantsA[[#This Row],[Country]],countries[Country],0))),0)</f>
        <v>0</v>
      </c>
    </row>
    <row r="47" spans="1:9" x14ac:dyDescent="0.25">
      <c r="A47" s="260" t="str">
        <f>""</f>
        <v/>
      </c>
      <c r="B47" s="260" t="str">
        <f>""</f>
        <v/>
      </c>
      <c r="C47" s="260" t="str">
        <f>""</f>
        <v/>
      </c>
      <c r="D47" s="260" t="str">
        <f>""</f>
        <v/>
      </c>
      <c r="E47" s="260" t="str">
        <f>""</f>
        <v/>
      </c>
      <c r="F47" s="260" t="str">
        <f>""</f>
        <v/>
      </c>
      <c r="G47" s="260" t="str">
        <f>""</f>
        <v/>
      </c>
      <c r="H47" s="260" t="str">
        <f>""</f>
        <v/>
      </c>
      <c r="I47" s="17">
        <f>IFERROR(IF(participantsA[[#This Row],[Role]]="Speaker",1,INDEX(countries[Subsidy],MATCH(participantsA[[#This Row],[Country]],countries[Country],0))),0)</f>
        <v>0</v>
      </c>
    </row>
    <row r="48" spans="1:9" x14ac:dyDescent="0.25">
      <c r="A48" s="260" t="str">
        <f>""</f>
        <v/>
      </c>
      <c r="B48" s="260" t="str">
        <f>""</f>
        <v/>
      </c>
      <c r="C48" s="260" t="str">
        <f>""</f>
        <v/>
      </c>
      <c r="D48" s="260" t="str">
        <f>""</f>
        <v/>
      </c>
      <c r="E48" s="260" t="str">
        <f>""</f>
        <v/>
      </c>
      <c r="F48" s="260" t="str">
        <f>""</f>
        <v/>
      </c>
      <c r="G48" s="260" t="str">
        <f>""</f>
        <v/>
      </c>
      <c r="H48" s="260" t="str">
        <f>""</f>
        <v/>
      </c>
      <c r="I48" s="17">
        <f>IFERROR(IF(participantsA[[#This Row],[Role]]="Speaker",1,INDEX(countries[Subsidy],MATCH(participantsA[[#This Row],[Country]],countries[Country],0))),0)</f>
        <v>0</v>
      </c>
    </row>
    <row r="49" spans="1:9" x14ac:dyDescent="0.25">
      <c r="A49" s="260" t="str">
        <f>""</f>
        <v/>
      </c>
      <c r="B49" s="260" t="str">
        <f>""</f>
        <v/>
      </c>
      <c r="C49" s="260" t="str">
        <f>""</f>
        <v/>
      </c>
      <c r="D49" s="260" t="str">
        <f>""</f>
        <v/>
      </c>
      <c r="E49" s="260" t="str">
        <f>""</f>
        <v/>
      </c>
      <c r="F49" s="260" t="str">
        <f>""</f>
        <v/>
      </c>
      <c r="G49" s="260" t="str">
        <f>""</f>
        <v/>
      </c>
      <c r="H49" s="260" t="str">
        <f>""</f>
        <v/>
      </c>
      <c r="I49" s="17">
        <f>IFERROR(IF(participantsA[[#This Row],[Role]]="Speaker",1,INDEX(countries[Subsidy],MATCH(participantsA[[#This Row],[Country]],countries[Country],0))),0)</f>
        <v>0</v>
      </c>
    </row>
    <row r="50" spans="1:9" x14ac:dyDescent="0.25">
      <c r="A50" s="260" t="str">
        <f>""</f>
        <v/>
      </c>
      <c r="B50" s="260" t="str">
        <f>""</f>
        <v/>
      </c>
      <c r="C50" s="260" t="str">
        <f>""</f>
        <v/>
      </c>
      <c r="D50" s="260" t="str">
        <f>""</f>
        <v/>
      </c>
      <c r="E50" s="260" t="str">
        <f>""</f>
        <v/>
      </c>
      <c r="F50" s="260" t="str">
        <f>""</f>
        <v/>
      </c>
      <c r="G50" s="260" t="str">
        <f>""</f>
        <v/>
      </c>
      <c r="H50" s="260" t="str">
        <f>""</f>
        <v/>
      </c>
      <c r="I50" s="17">
        <f>IFERROR(IF(participantsA[[#This Row],[Role]]="Speaker",1,INDEX(countries[Subsidy],MATCH(participantsA[[#This Row],[Country]],countries[Country],0))),0)</f>
        <v>0</v>
      </c>
    </row>
    <row r="51" spans="1:9" x14ac:dyDescent="0.25">
      <c r="A51" s="260" t="str">
        <f>""</f>
        <v/>
      </c>
      <c r="B51" s="260" t="str">
        <f>""</f>
        <v/>
      </c>
      <c r="C51" s="260" t="str">
        <f>""</f>
        <v/>
      </c>
      <c r="D51" s="260" t="str">
        <f>""</f>
        <v/>
      </c>
      <c r="E51" s="260" t="str">
        <f>""</f>
        <v/>
      </c>
      <c r="F51" s="260" t="str">
        <f>""</f>
        <v/>
      </c>
      <c r="G51" s="260" t="str">
        <f>""</f>
        <v/>
      </c>
      <c r="H51" s="260" t="str">
        <f>""</f>
        <v/>
      </c>
      <c r="I51" s="17">
        <f>IFERROR(IF(participantsA[[#This Row],[Role]]="Speaker",1,INDEX(countries[Subsidy],MATCH(participantsA[[#This Row],[Country]],countries[Country],0))),0)</f>
        <v>0</v>
      </c>
    </row>
    <row r="52" spans="1:9" x14ac:dyDescent="0.25">
      <c r="A52" s="260" t="str">
        <f>""</f>
        <v/>
      </c>
      <c r="B52" s="260" t="str">
        <f>""</f>
        <v/>
      </c>
      <c r="C52" s="260" t="str">
        <f>""</f>
        <v/>
      </c>
      <c r="D52" s="260" t="str">
        <f>""</f>
        <v/>
      </c>
      <c r="E52" s="260" t="str">
        <f>""</f>
        <v/>
      </c>
      <c r="F52" s="260" t="str">
        <f>""</f>
        <v/>
      </c>
      <c r="G52" s="260" t="str">
        <f>""</f>
        <v/>
      </c>
      <c r="H52" s="260" t="str">
        <f>""</f>
        <v/>
      </c>
      <c r="I52" s="17">
        <f>IFERROR(IF(participantsA[[#This Row],[Role]]="Speaker",1,INDEX(countries[Subsidy],MATCH(participantsA[[#This Row],[Country]],countries[Country],0))),0)</f>
        <v>0</v>
      </c>
    </row>
    <row r="53" spans="1:9" x14ac:dyDescent="0.25">
      <c r="A53" s="260" t="str">
        <f>""</f>
        <v/>
      </c>
      <c r="B53" s="260" t="str">
        <f>""</f>
        <v/>
      </c>
      <c r="C53" s="260" t="str">
        <f>""</f>
        <v/>
      </c>
      <c r="D53" s="260" t="str">
        <f>""</f>
        <v/>
      </c>
      <c r="E53" s="260" t="str">
        <f>""</f>
        <v/>
      </c>
      <c r="F53" s="260" t="str">
        <f>""</f>
        <v/>
      </c>
      <c r="G53" s="260" t="str">
        <f>""</f>
        <v/>
      </c>
      <c r="H53" s="260" t="str">
        <f>""</f>
        <v/>
      </c>
      <c r="I53" s="19">
        <f>IFERROR(IF(participantsA[[#This Row],[Role]]="Speaker",1,INDEX(countries[Subsidy],MATCH(participantsA[[#This Row],[Country]],countries[Country],0))),0)</f>
        <v>0</v>
      </c>
    </row>
    <row r="54" spans="1:9" x14ac:dyDescent="0.25">
      <c r="A54" s="260" t="str">
        <f>""</f>
        <v/>
      </c>
      <c r="B54" s="260" t="str">
        <f>""</f>
        <v/>
      </c>
      <c r="C54" s="260" t="str">
        <f>""</f>
        <v/>
      </c>
      <c r="D54" s="260" t="str">
        <f>""</f>
        <v/>
      </c>
      <c r="E54" s="260" t="str">
        <f>""</f>
        <v/>
      </c>
      <c r="F54" s="260" t="str">
        <f>""</f>
        <v/>
      </c>
      <c r="G54" s="260" t="str">
        <f>""</f>
        <v/>
      </c>
      <c r="H54" s="260" t="str">
        <f>""</f>
        <v/>
      </c>
      <c r="I54" s="19">
        <f>IFERROR(IF(participantsA[[#This Row],[Role]]="Speaker",1,INDEX(countries[Subsidy],MATCH(participantsA[[#This Row],[Country]],countries[Country],0))),0)</f>
        <v>0</v>
      </c>
    </row>
    <row r="55" spans="1:9" x14ac:dyDescent="0.25">
      <c r="A55" s="260" t="str">
        <f>""</f>
        <v/>
      </c>
      <c r="B55" s="260" t="str">
        <f>""</f>
        <v/>
      </c>
      <c r="C55" s="260" t="str">
        <f>""</f>
        <v/>
      </c>
      <c r="D55" s="260" t="str">
        <f>""</f>
        <v/>
      </c>
      <c r="E55" s="260" t="str">
        <f>""</f>
        <v/>
      </c>
      <c r="F55" s="260" t="str">
        <f>""</f>
        <v/>
      </c>
      <c r="G55" s="260" t="str">
        <f>""</f>
        <v/>
      </c>
      <c r="H55" s="260" t="str">
        <f>""</f>
        <v/>
      </c>
      <c r="I55" s="110">
        <f>IFERROR(IF(participantsA[[#This Row],[Role]]="Speaker",1,INDEX(countries[Subsidy],MATCH(participantsA[[#This Row],[Country]],countries[Country],0))),0)</f>
        <v>0</v>
      </c>
    </row>
    <row r="56" spans="1:9" x14ac:dyDescent="0.25">
      <c r="A56" s="260" t="str">
        <f>""</f>
        <v/>
      </c>
      <c r="B56" s="260" t="str">
        <f>""</f>
        <v/>
      </c>
      <c r="C56" s="260" t="str">
        <f>""</f>
        <v/>
      </c>
      <c r="D56" s="260" t="str">
        <f>""</f>
        <v/>
      </c>
      <c r="E56" s="260" t="str">
        <f>""</f>
        <v/>
      </c>
      <c r="F56" s="260" t="str">
        <f>""</f>
        <v/>
      </c>
      <c r="G56" s="260" t="str">
        <f>""</f>
        <v/>
      </c>
      <c r="H56" s="260" t="str">
        <f>""</f>
        <v/>
      </c>
      <c r="I56" s="110">
        <f>IFERROR(IF(participantsA[[#This Row],[Role]]="Speaker",1,INDEX(countries[Subsidy],MATCH(participantsA[[#This Row],[Country]],countries[Country],0))),0)</f>
        <v>0</v>
      </c>
    </row>
    <row r="57" spans="1:9" x14ac:dyDescent="0.25">
      <c r="A57" s="260" t="str">
        <f>""</f>
        <v/>
      </c>
      <c r="B57" s="260" t="str">
        <f>""</f>
        <v/>
      </c>
      <c r="C57" s="260" t="str">
        <f>""</f>
        <v/>
      </c>
      <c r="D57" s="260" t="str">
        <f>""</f>
        <v/>
      </c>
      <c r="E57" s="260" t="str">
        <f>""</f>
        <v/>
      </c>
      <c r="F57" s="260" t="str">
        <f>""</f>
        <v/>
      </c>
      <c r="G57" s="260" t="str">
        <f>""</f>
        <v/>
      </c>
      <c r="H57" s="260" t="str">
        <f>""</f>
        <v/>
      </c>
      <c r="I57" s="110">
        <f>IFERROR(IF(participantsA[[#This Row],[Role]]="Speaker",1,INDEX(countries[Subsidy],MATCH(participantsA[[#This Row],[Country]],countries[Country],0))),0)</f>
        <v>0</v>
      </c>
    </row>
    <row r="58" spans="1:9" x14ac:dyDescent="0.25">
      <c r="A58" s="260" t="str">
        <f>""</f>
        <v/>
      </c>
      <c r="B58" s="260" t="str">
        <f>""</f>
        <v/>
      </c>
      <c r="C58" s="260" t="str">
        <f>""</f>
        <v/>
      </c>
      <c r="D58" s="260" t="str">
        <f>""</f>
        <v/>
      </c>
      <c r="E58" s="260" t="str">
        <f>""</f>
        <v/>
      </c>
      <c r="F58" s="260" t="str">
        <f>""</f>
        <v/>
      </c>
      <c r="G58" s="260" t="str">
        <f>""</f>
        <v/>
      </c>
      <c r="H58" s="260" t="str">
        <f>""</f>
        <v/>
      </c>
      <c r="I58" s="110">
        <f>IFERROR(IF(participantsA[[#This Row],[Role]]="Speaker",1,INDEX(countries[Subsidy],MATCH(participantsA[[#This Row],[Country]],countries[Country],0))),0)</f>
        <v>0</v>
      </c>
    </row>
    <row r="59" spans="1:9" x14ac:dyDescent="0.25">
      <c r="A59" s="260" t="str">
        <f>""</f>
        <v/>
      </c>
      <c r="B59" s="260" t="str">
        <f>""</f>
        <v/>
      </c>
      <c r="C59" s="260" t="str">
        <f>""</f>
        <v/>
      </c>
      <c r="D59" s="260" t="str">
        <f>""</f>
        <v/>
      </c>
      <c r="E59" s="260" t="str">
        <f>""</f>
        <v/>
      </c>
      <c r="F59" s="260" t="str">
        <f>""</f>
        <v/>
      </c>
      <c r="G59" s="260" t="str">
        <f>""</f>
        <v/>
      </c>
      <c r="H59" s="260" t="str">
        <f>""</f>
        <v/>
      </c>
      <c r="I59" s="110">
        <f>IFERROR(IF(participantsA[[#This Row],[Role]]="Speaker",1,INDEX(countries[Subsidy],MATCH(participantsA[[#This Row],[Country]],countries[Country],0))),0)</f>
        <v>0</v>
      </c>
    </row>
    <row r="60" spans="1:9" x14ac:dyDescent="0.25">
      <c r="A60" s="260" t="str">
        <f>""</f>
        <v/>
      </c>
      <c r="B60" s="260" t="str">
        <f>""</f>
        <v/>
      </c>
      <c r="C60" s="260" t="str">
        <f>""</f>
        <v/>
      </c>
      <c r="D60" s="260" t="str">
        <f>""</f>
        <v/>
      </c>
      <c r="E60" s="260" t="str">
        <f>""</f>
        <v/>
      </c>
      <c r="F60" s="260" t="str">
        <f>""</f>
        <v/>
      </c>
      <c r="G60" s="260" t="str">
        <f>""</f>
        <v/>
      </c>
      <c r="H60" s="260" t="str">
        <f>""</f>
        <v/>
      </c>
      <c r="I60" s="110">
        <f>IFERROR(IF(participantsA[[#This Row],[Role]]="Speaker",1,INDEX(countries[Subsidy],MATCH(participantsA[[#This Row],[Country]],countries[Country],0))),0)</f>
        <v>0</v>
      </c>
    </row>
    <row r="61" spans="1:9" x14ac:dyDescent="0.25">
      <c r="A61" s="260" t="str">
        <f>""</f>
        <v/>
      </c>
      <c r="B61" s="260" t="str">
        <f>""</f>
        <v/>
      </c>
      <c r="C61" s="260" t="str">
        <f>""</f>
        <v/>
      </c>
      <c r="D61" s="260" t="str">
        <f>""</f>
        <v/>
      </c>
      <c r="E61" s="260" t="str">
        <f>""</f>
        <v/>
      </c>
      <c r="F61" s="260" t="str">
        <f>""</f>
        <v/>
      </c>
      <c r="G61" s="260" t="str">
        <f>""</f>
        <v/>
      </c>
      <c r="H61" s="260" t="str">
        <f>""</f>
        <v/>
      </c>
      <c r="I61" s="110">
        <f>IFERROR(IF(participantsA[[#This Row],[Role]]="Speaker",1,INDEX(countries[Subsidy],MATCH(participantsA[[#This Row],[Country]],countries[Country],0))),0)</f>
        <v>0</v>
      </c>
    </row>
    <row r="62" spans="1:9" x14ac:dyDescent="0.25">
      <c r="A62" s="260" t="str">
        <f>""</f>
        <v/>
      </c>
      <c r="B62" s="260" t="str">
        <f>""</f>
        <v/>
      </c>
      <c r="C62" s="260" t="str">
        <f>""</f>
        <v/>
      </c>
      <c r="D62" s="260" t="str">
        <f>""</f>
        <v/>
      </c>
      <c r="E62" s="260" t="str">
        <f>""</f>
        <v/>
      </c>
      <c r="F62" s="260" t="str">
        <f>""</f>
        <v/>
      </c>
      <c r="G62" s="260" t="str">
        <f>""</f>
        <v/>
      </c>
      <c r="H62" s="260" t="str">
        <f>""</f>
        <v/>
      </c>
      <c r="I62" s="110">
        <f>IFERROR(IF(participantsA[[#This Row],[Role]]="Speaker",1,INDEX(countries[Subsidy],MATCH(participantsA[[#This Row],[Country]],countries[Country],0))),0)</f>
        <v>0</v>
      </c>
    </row>
    <row r="63" spans="1:9" x14ac:dyDescent="0.25">
      <c r="A63" s="260" t="str">
        <f>""</f>
        <v/>
      </c>
      <c r="B63" s="260" t="str">
        <f>""</f>
        <v/>
      </c>
      <c r="C63" s="260" t="str">
        <f>""</f>
        <v/>
      </c>
      <c r="D63" s="260" t="str">
        <f>""</f>
        <v/>
      </c>
      <c r="E63" s="260" t="str">
        <f>""</f>
        <v/>
      </c>
      <c r="F63" s="260" t="str">
        <f>""</f>
        <v/>
      </c>
      <c r="G63" s="260" t="str">
        <f>""</f>
        <v/>
      </c>
      <c r="H63" s="260" t="str">
        <f>""</f>
        <v/>
      </c>
      <c r="I63" s="110">
        <f>IFERROR(IF(participantsA[[#This Row],[Role]]="Speaker",1,INDEX(countries[Subsidy],MATCH(participantsA[[#This Row],[Country]],countries[Country],0))),0)</f>
        <v>0</v>
      </c>
    </row>
    <row r="64" spans="1:9" x14ac:dyDescent="0.25">
      <c r="A64" s="260" t="str">
        <f>""</f>
        <v/>
      </c>
      <c r="B64" s="260" t="str">
        <f>""</f>
        <v/>
      </c>
      <c r="C64" s="260" t="str">
        <f>""</f>
        <v/>
      </c>
      <c r="D64" s="260" t="str">
        <f>""</f>
        <v/>
      </c>
      <c r="E64" s="260" t="str">
        <f>""</f>
        <v/>
      </c>
      <c r="F64" s="260" t="str">
        <f>""</f>
        <v/>
      </c>
      <c r="G64" s="260" t="str">
        <f>""</f>
        <v/>
      </c>
      <c r="H64" s="260" t="str">
        <f>""</f>
        <v/>
      </c>
      <c r="I64" s="110">
        <f>IFERROR(IF(participantsA[[#This Row],[Role]]="Speaker",1,INDEX(countries[Subsidy],MATCH(participantsA[[#This Row],[Country]],countries[Country],0))),0)</f>
        <v>0</v>
      </c>
    </row>
    <row r="65" spans="1:9" x14ac:dyDescent="0.25">
      <c r="A65" s="260" t="str">
        <f>""</f>
        <v/>
      </c>
      <c r="B65" s="260" t="str">
        <f>""</f>
        <v/>
      </c>
      <c r="C65" s="260" t="str">
        <f>""</f>
        <v/>
      </c>
      <c r="D65" s="260" t="str">
        <f>""</f>
        <v/>
      </c>
      <c r="E65" s="260" t="str">
        <f>""</f>
        <v/>
      </c>
      <c r="F65" s="260" t="str">
        <f>""</f>
        <v/>
      </c>
      <c r="G65" s="260" t="str">
        <f>""</f>
        <v/>
      </c>
      <c r="H65" s="260" t="str">
        <f>""</f>
        <v/>
      </c>
      <c r="I65" s="110">
        <f>IFERROR(IF(participantsA[[#This Row],[Role]]="Speaker",1,INDEX(countries[Subsidy],MATCH(participantsA[[#This Row],[Country]],countries[Country],0))),0)</f>
        <v>0</v>
      </c>
    </row>
    <row r="66" spans="1:9" x14ac:dyDescent="0.25">
      <c r="A66" s="260" t="str">
        <f>""</f>
        <v/>
      </c>
      <c r="B66" s="260" t="str">
        <f>""</f>
        <v/>
      </c>
      <c r="C66" s="260" t="str">
        <f>""</f>
        <v/>
      </c>
      <c r="D66" s="260" t="str">
        <f>""</f>
        <v/>
      </c>
      <c r="E66" s="260" t="str">
        <f>""</f>
        <v/>
      </c>
      <c r="F66" s="260" t="str">
        <f>""</f>
        <v/>
      </c>
      <c r="G66" s="260" t="str">
        <f>""</f>
        <v/>
      </c>
      <c r="H66" s="260" t="str">
        <f>""</f>
        <v/>
      </c>
      <c r="I66" s="110">
        <f>IFERROR(IF(participantsA[[#This Row],[Role]]="Speaker",1,INDEX(countries[Subsidy],MATCH(participantsA[[#This Row],[Country]],countries[Country],0))),0)</f>
        <v>0</v>
      </c>
    </row>
    <row r="67" spans="1:9" x14ac:dyDescent="0.25">
      <c r="A67" s="260" t="str">
        <f>""</f>
        <v/>
      </c>
      <c r="B67" s="260" t="str">
        <f>""</f>
        <v/>
      </c>
      <c r="C67" s="260" t="str">
        <f>""</f>
        <v/>
      </c>
      <c r="D67" s="260" t="str">
        <f>""</f>
        <v/>
      </c>
      <c r="E67" s="260" t="str">
        <f>""</f>
        <v/>
      </c>
      <c r="F67" s="260" t="str">
        <f>""</f>
        <v/>
      </c>
      <c r="G67" s="260" t="str">
        <f>""</f>
        <v/>
      </c>
      <c r="H67" s="260" t="str">
        <f>""</f>
        <v/>
      </c>
      <c r="I67" s="110">
        <f>IFERROR(IF(participantsA[[#This Row],[Role]]="Speaker",1,INDEX(countries[Subsidy],MATCH(participantsA[[#This Row],[Country]],countries[Country],0))),0)</f>
        <v>0</v>
      </c>
    </row>
    <row r="68" spans="1:9" x14ac:dyDescent="0.25">
      <c r="A68" s="260" t="str">
        <f>""</f>
        <v/>
      </c>
      <c r="B68" s="260" t="str">
        <f>""</f>
        <v/>
      </c>
      <c r="C68" s="260" t="str">
        <f>""</f>
        <v/>
      </c>
      <c r="D68" s="260" t="str">
        <f>""</f>
        <v/>
      </c>
      <c r="E68" s="260" t="str">
        <f>""</f>
        <v/>
      </c>
      <c r="F68" s="260" t="str">
        <f>""</f>
        <v/>
      </c>
      <c r="G68" s="260" t="str">
        <f>""</f>
        <v/>
      </c>
      <c r="H68" s="260" t="str">
        <f>""</f>
        <v/>
      </c>
      <c r="I68" s="110">
        <f>IFERROR(IF(participantsA[[#This Row],[Role]]="Speaker",1,INDEX(countries[Subsidy],MATCH(participantsA[[#This Row],[Country]],countries[Country],0))),0)</f>
        <v>0</v>
      </c>
    </row>
    <row r="69" spans="1:9" x14ac:dyDescent="0.25">
      <c r="A69" s="260" t="str">
        <f>""</f>
        <v/>
      </c>
      <c r="B69" s="260" t="str">
        <f>""</f>
        <v/>
      </c>
      <c r="C69" s="260" t="str">
        <f>""</f>
        <v/>
      </c>
      <c r="D69" s="260" t="str">
        <f>""</f>
        <v/>
      </c>
      <c r="E69" s="260" t="str">
        <f>""</f>
        <v/>
      </c>
      <c r="F69" s="260" t="str">
        <f>""</f>
        <v/>
      </c>
      <c r="G69" s="260" t="str">
        <f>""</f>
        <v/>
      </c>
      <c r="H69" s="260" t="str">
        <f>""</f>
        <v/>
      </c>
      <c r="I69" s="110">
        <f>IFERROR(IF(participantsA[[#This Row],[Role]]="Speaker",1,INDEX(countries[Subsidy],MATCH(participantsA[[#This Row],[Country]],countries[Country],0))),0)</f>
        <v>0</v>
      </c>
    </row>
    <row r="70" spans="1:9" x14ac:dyDescent="0.25">
      <c r="A70" s="260" t="str">
        <f>""</f>
        <v/>
      </c>
      <c r="B70" s="260" t="str">
        <f>""</f>
        <v/>
      </c>
      <c r="C70" s="260" t="str">
        <f>""</f>
        <v/>
      </c>
      <c r="D70" s="260" t="str">
        <f>""</f>
        <v/>
      </c>
      <c r="E70" s="260" t="str">
        <f>""</f>
        <v/>
      </c>
      <c r="F70" s="260" t="str">
        <f>""</f>
        <v/>
      </c>
      <c r="G70" s="260" t="str">
        <f>""</f>
        <v/>
      </c>
      <c r="H70" s="260" t="str">
        <f>""</f>
        <v/>
      </c>
      <c r="I70" s="110">
        <f>IFERROR(IF(participantsA[[#This Row],[Role]]="Speaker",1,INDEX(countries[Subsidy],MATCH(participantsA[[#This Row],[Country]],countries[Country],0))),0)</f>
        <v>0</v>
      </c>
    </row>
    <row r="71" spans="1:9" x14ac:dyDescent="0.25">
      <c r="A71" s="260" t="str">
        <f>""</f>
        <v/>
      </c>
      <c r="B71" s="260" t="str">
        <f>""</f>
        <v/>
      </c>
      <c r="C71" s="260" t="str">
        <f>""</f>
        <v/>
      </c>
      <c r="D71" s="260" t="str">
        <f>""</f>
        <v/>
      </c>
      <c r="E71" s="260" t="str">
        <f>""</f>
        <v/>
      </c>
      <c r="F71" s="260" t="str">
        <f>""</f>
        <v/>
      </c>
      <c r="G71" s="260" t="str">
        <f>""</f>
        <v/>
      </c>
      <c r="H71" s="260" t="str">
        <f>""</f>
        <v/>
      </c>
      <c r="I71" s="110">
        <f>IFERROR(IF(participantsA[[#This Row],[Role]]="Speaker",1,INDEX(countries[Subsidy],MATCH(participantsA[[#This Row],[Country]],countries[Country],0))),0)</f>
        <v>0</v>
      </c>
    </row>
    <row r="72" spans="1:9" x14ac:dyDescent="0.25">
      <c r="A72" s="260" t="str">
        <f>""</f>
        <v/>
      </c>
      <c r="B72" s="260" t="str">
        <f>""</f>
        <v/>
      </c>
      <c r="C72" s="260" t="str">
        <f>""</f>
        <v/>
      </c>
      <c r="D72" s="260" t="str">
        <f>""</f>
        <v/>
      </c>
      <c r="E72" s="260" t="str">
        <f>""</f>
        <v/>
      </c>
      <c r="F72" s="260" t="str">
        <f>""</f>
        <v/>
      </c>
      <c r="G72" s="260" t="str">
        <f>""</f>
        <v/>
      </c>
      <c r="H72" s="260" t="str">
        <f>""</f>
        <v/>
      </c>
      <c r="I72" s="110">
        <f>IFERROR(IF(participantsA[[#This Row],[Role]]="Speaker",1,INDEX(countries[Subsidy],MATCH(participantsA[[#This Row],[Country]],countries[Country],0))),0)</f>
        <v>0</v>
      </c>
    </row>
    <row r="73" spans="1:9" x14ac:dyDescent="0.25">
      <c r="A73" s="260" t="str">
        <f>""</f>
        <v/>
      </c>
      <c r="B73" s="260" t="str">
        <f>""</f>
        <v/>
      </c>
      <c r="C73" s="260" t="str">
        <f>""</f>
        <v/>
      </c>
      <c r="D73" s="260" t="str">
        <f>""</f>
        <v/>
      </c>
      <c r="E73" s="260" t="str">
        <f>""</f>
        <v/>
      </c>
      <c r="F73" s="260" t="str">
        <f>""</f>
        <v/>
      </c>
      <c r="G73" s="260" t="str">
        <f>""</f>
        <v/>
      </c>
      <c r="H73" s="260" t="str">
        <f>""</f>
        <v/>
      </c>
      <c r="I73" s="110">
        <f>IFERROR(IF(participantsA[[#This Row],[Role]]="Speaker",1,INDEX(countries[Subsidy],MATCH(participantsA[[#This Row],[Country]],countries[Country],0))),0)</f>
        <v>0</v>
      </c>
    </row>
    <row r="74" spans="1:9" x14ac:dyDescent="0.25">
      <c r="A74" s="260" t="str">
        <f>""</f>
        <v/>
      </c>
      <c r="B74" s="260" t="str">
        <f>""</f>
        <v/>
      </c>
      <c r="C74" s="260" t="str">
        <f>""</f>
        <v/>
      </c>
      <c r="D74" s="260" t="str">
        <f>""</f>
        <v/>
      </c>
      <c r="E74" s="260" t="str">
        <f>""</f>
        <v/>
      </c>
      <c r="F74" s="260" t="str">
        <f>""</f>
        <v/>
      </c>
      <c r="G74" s="260" t="str">
        <f>""</f>
        <v/>
      </c>
      <c r="H74" s="260" t="str">
        <f>""</f>
        <v/>
      </c>
      <c r="I74" s="110">
        <f>IFERROR(IF(participantsA[[#This Row],[Role]]="Speaker",1,INDEX(countries[Subsidy],MATCH(participantsA[[#This Row],[Country]],countries[Country],0))),0)</f>
        <v>0</v>
      </c>
    </row>
    <row r="75" spans="1:9" x14ac:dyDescent="0.25">
      <c r="A75" s="260" t="str">
        <f>""</f>
        <v/>
      </c>
      <c r="B75" s="260" t="str">
        <f>""</f>
        <v/>
      </c>
      <c r="C75" s="260" t="str">
        <f>""</f>
        <v/>
      </c>
      <c r="D75" s="260" t="str">
        <f>""</f>
        <v/>
      </c>
      <c r="E75" s="260" t="str">
        <f>""</f>
        <v/>
      </c>
      <c r="F75" s="260" t="str">
        <f>""</f>
        <v/>
      </c>
      <c r="G75" s="260" t="str">
        <f>""</f>
        <v/>
      </c>
      <c r="H75" s="260" t="str">
        <f>""</f>
        <v/>
      </c>
      <c r="I75" s="110">
        <f>IFERROR(IF(participantsA[[#This Row],[Role]]="Speaker",1,INDEX(countries[Subsidy],MATCH(participantsA[[#This Row],[Country]],countries[Country],0))),0)</f>
        <v>0</v>
      </c>
    </row>
    <row r="76" spans="1:9" x14ac:dyDescent="0.25">
      <c r="A76" s="260" t="str">
        <f>""</f>
        <v/>
      </c>
      <c r="B76" s="260" t="str">
        <f>""</f>
        <v/>
      </c>
      <c r="C76" s="260" t="str">
        <f>""</f>
        <v/>
      </c>
      <c r="D76" s="260" t="str">
        <f>""</f>
        <v/>
      </c>
      <c r="E76" s="260" t="str">
        <f>""</f>
        <v/>
      </c>
      <c r="F76" s="260" t="str">
        <f>""</f>
        <v/>
      </c>
      <c r="G76" s="260" t="str">
        <f>""</f>
        <v/>
      </c>
      <c r="H76" s="260" t="str">
        <f>""</f>
        <v/>
      </c>
      <c r="I76" s="110">
        <f>IFERROR(IF(participantsA[[#This Row],[Role]]="Speaker",1,INDEX(countries[Subsidy],MATCH(participantsA[[#This Row],[Country]],countries[Country],0))),0)</f>
        <v>0</v>
      </c>
    </row>
    <row r="77" spans="1:9" x14ac:dyDescent="0.25">
      <c r="A77" s="260" t="str">
        <f>""</f>
        <v/>
      </c>
      <c r="B77" s="260" t="str">
        <f>""</f>
        <v/>
      </c>
      <c r="C77" s="260" t="str">
        <f>""</f>
        <v/>
      </c>
      <c r="D77" s="260" t="str">
        <f>""</f>
        <v/>
      </c>
      <c r="E77" s="260" t="str">
        <f>""</f>
        <v/>
      </c>
      <c r="F77" s="260" t="str">
        <f>""</f>
        <v/>
      </c>
      <c r="G77" s="260" t="str">
        <f>""</f>
        <v/>
      </c>
      <c r="H77" s="260" t="str">
        <f>""</f>
        <v/>
      </c>
      <c r="I77" s="110">
        <f>IFERROR(IF(participantsA[[#This Row],[Role]]="Speaker",1,INDEX(countries[Subsidy],MATCH(participantsA[[#This Row],[Country]],countries[Country],0))),0)</f>
        <v>0</v>
      </c>
    </row>
    <row r="78" spans="1:9" x14ac:dyDescent="0.25">
      <c r="A78" s="260" t="str">
        <f>""</f>
        <v/>
      </c>
      <c r="B78" s="260" t="str">
        <f>""</f>
        <v/>
      </c>
      <c r="C78" s="260" t="str">
        <f>""</f>
        <v/>
      </c>
      <c r="D78" s="260" t="str">
        <f>""</f>
        <v/>
      </c>
      <c r="E78" s="260" t="str">
        <f>""</f>
        <v/>
      </c>
      <c r="F78" s="260" t="str">
        <f>""</f>
        <v/>
      </c>
      <c r="G78" s="260" t="str">
        <f>""</f>
        <v/>
      </c>
      <c r="H78" s="260" t="str">
        <f>""</f>
        <v/>
      </c>
      <c r="I78" s="110">
        <f>IFERROR(IF(participantsA[[#This Row],[Role]]="Speaker",1,INDEX(countries[Subsidy],MATCH(participantsA[[#This Row],[Country]],countries[Country],0))),0)</f>
        <v>0</v>
      </c>
    </row>
    <row r="79" spans="1:9" x14ac:dyDescent="0.25">
      <c r="A79" s="260" t="str">
        <f>""</f>
        <v/>
      </c>
      <c r="B79" s="260" t="str">
        <f>""</f>
        <v/>
      </c>
      <c r="C79" s="260" t="str">
        <f>""</f>
        <v/>
      </c>
      <c r="D79" s="260" t="str">
        <f>""</f>
        <v/>
      </c>
      <c r="E79" s="260" t="str">
        <f>""</f>
        <v/>
      </c>
      <c r="F79" s="260" t="str">
        <f>""</f>
        <v/>
      </c>
      <c r="G79" s="260" t="str">
        <f>""</f>
        <v/>
      </c>
      <c r="H79" s="260" t="str">
        <f>""</f>
        <v/>
      </c>
      <c r="I79" s="110">
        <f>IFERROR(IF(participantsA[[#This Row],[Role]]="Speaker",1,INDEX(countries[Subsidy],MATCH(participantsA[[#This Row],[Country]],countries[Country],0))),0)</f>
        <v>0</v>
      </c>
    </row>
    <row r="80" spans="1:9" x14ac:dyDescent="0.25">
      <c r="A80" s="260" t="str">
        <f>""</f>
        <v/>
      </c>
      <c r="B80" s="260" t="str">
        <f>""</f>
        <v/>
      </c>
      <c r="C80" s="260" t="str">
        <f>""</f>
        <v/>
      </c>
      <c r="D80" s="260" t="str">
        <f>""</f>
        <v/>
      </c>
      <c r="E80" s="260" t="str">
        <f>""</f>
        <v/>
      </c>
      <c r="F80" s="260" t="str">
        <f>""</f>
        <v/>
      </c>
      <c r="G80" s="260" t="str">
        <f>""</f>
        <v/>
      </c>
      <c r="H80" s="260" t="str">
        <f>""</f>
        <v/>
      </c>
      <c r="I80" s="110">
        <f>IFERROR(IF(participantsA[[#This Row],[Role]]="Speaker",1,INDEX(countries[Subsidy],MATCH(participantsA[[#This Row],[Country]],countries[Country],0))),0)</f>
        <v>0</v>
      </c>
    </row>
    <row r="81" spans="1:9" x14ac:dyDescent="0.25">
      <c r="A81" s="260" t="str">
        <f>""</f>
        <v/>
      </c>
      <c r="B81" s="260" t="str">
        <f>""</f>
        <v/>
      </c>
      <c r="C81" s="260" t="str">
        <f>""</f>
        <v/>
      </c>
      <c r="D81" s="260" t="str">
        <f>""</f>
        <v/>
      </c>
      <c r="E81" s="260" t="str">
        <f>""</f>
        <v/>
      </c>
      <c r="F81" s="260" t="str">
        <f>""</f>
        <v/>
      </c>
      <c r="G81" s="260" t="str">
        <f>""</f>
        <v/>
      </c>
      <c r="H81" s="260" t="str">
        <f>""</f>
        <v/>
      </c>
      <c r="I81" s="110">
        <f>IFERROR(IF(participantsA[[#This Row],[Role]]="Speaker",1,INDEX(countries[Subsidy],MATCH(participantsA[[#This Row],[Country]],countries[Country],0))),0)</f>
        <v>0</v>
      </c>
    </row>
    <row r="82" spans="1:9" x14ac:dyDescent="0.25">
      <c r="A82" s="260" t="str">
        <f>""</f>
        <v/>
      </c>
      <c r="B82" s="260" t="str">
        <f>""</f>
        <v/>
      </c>
      <c r="C82" s="260" t="str">
        <f>""</f>
        <v/>
      </c>
      <c r="D82" s="260" t="str">
        <f>""</f>
        <v/>
      </c>
      <c r="E82" s="260" t="str">
        <f>""</f>
        <v/>
      </c>
      <c r="F82" s="260" t="str">
        <f>""</f>
        <v/>
      </c>
      <c r="G82" s="260" t="str">
        <f>""</f>
        <v/>
      </c>
      <c r="H82" s="260" t="str">
        <f>""</f>
        <v/>
      </c>
      <c r="I82" s="110">
        <f>IFERROR(IF(participantsA[[#This Row],[Role]]="Speaker",1,INDEX(countries[Subsidy],MATCH(participantsA[[#This Row],[Country]],countries[Country],0))),0)</f>
        <v>0</v>
      </c>
    </row>
    <row r="83" spans="1:9" x14ac:dyDescent="0.25">
      <c r="A83" s="260" t="str">
        <f>""</f>
        <v/>
      </c>
      <c r="B83" s="260" t="str">
        <f>""</f>
        <v/>
      </c>
      <c r="C83" s="260" t="str">
        <f>""</f>
        <v/>
      </c>
      <c r="D83" s="260" t="str">
        <f>""</f>
        <v/>
      </c>
      <c r="E83" s="260" t="str">
        <f>""</f>
        <v/>
      </c>
      <c r="F83" s="260" t="str">
        <f>""</f>
        <v/>
      </c>
      <c r="G83" s="260" t="str">
        <f>""</f>
        <v/>
      </c>
      <c r="H83" s="260" t="str">
        <f>""</f>
        <v/>
      </c>
      <c r="I83" s="110">
        <f>IFERROR(IF(participantsA[[#This Row],[Role]]="Speaker",1,INDEX(countries[Subsidy],MATCH(participantsA[[#This Row],[Country]],countries[Country],0))),0)</f>
        <v>0</v>
      </c>
    </row>
    <row r="84" spans="1:9" x14ac:dyDescent="0.25">
      <c r="A84" s="260" t="str">
        <f>""</f>
        <v/>
      </c>
      <c r="B84" s="260" t="str">
        <f>""</f>
        <v/>
      </c>
      <c r="C84" s="260" t="str">
        <f>""</f>
        <v/>
      </c>
      <c r="D84" s="260" t="str">
        <f>""</f>
        <v/>
      </c>
      <c r="E84" s="260" t="str">
        <f>""</f>
        <v/>
      </c>
      <c r="F84" s="260" t="str">
        <f>""</f>
        <v/>
      </c>
      <c r="G84" s="260" t="str">
        <f>""</f>
        <v/>
      </c>
      <c r="H84" s="260" t="str">
        <f>""</f>
        <v/>
      </c>
      <c r="I84" s="110">
        <f>IFERROR(IF(participantsA[[#This Row],[Role]]="Speaker",1,INDEX(countries[Subsidy],MATCH(participantsA[[#This Row],[Country]],countries[Country],0))),0)</f>
        <v>0</v>
      </c>
    </row>
    <row r="85" spans="1:9" x14ac:dyDescent="0.25">
      <c r="A85" s="260" t="str">
        <f>""</f>
        <v/>
      </c>
      <c r="B85" s="260" t="str">
        <f>""</f>
        <v/>
      </c>
      <c r="C85" s="260" t="str">
        <f>""</f>
        <v/>
      </c>
      <c r="D85" s="260" t="str">
        <f>""</f>
        <v/>
      </c>
      <c r="E85" s="260" t="str">
        <f>""</f>
        <v/>
      </c>
      <c r="F85" s="260" t="str">
        <f>""</f>
        <v/>
      </c>
      <c r="G85" s="260" t="str">
        <f>""</f>
        <v/>
      </c>
      <c r="H85" s="260" t="str">
        <f>""</f>
        <v/>
      </c>
      <c r="I85" s="110">
        <f>IFERROR(IF(participantsA[[#This Row],[Role]]="Speaker",1,INDEX(countries[Subsidy],MATCH(participantsA[[#This Row],[Country]],countries[Country],0))),0)</f>
        <v>0</v>
      </c>
    </row>
    <row r="86" spans="1:9" x14ac:dyDescent="0.25">
      <c r="A86" s="260" t="str">
        <f>""</f>
        <v/>
      </c>
      <c r="B86" s="260" t="str">
        <f>""</f>
        <v/>
      </c>
      <c r="C86" s="260" t="str">
        <f>""</f>
        <v/>
      </c>
      <c r="D86" s="260" t="str">
        <f>""</f>
        <v/>
      </c>
      <c r="E86" s="260" t="str">
        <f>""</f>
        <v/>
      </c>
      <c r="F86" s="260" t="str">
        <f>""</f>
        <v/>
      </c>
      <c r="G86" s="260" t="str">
        <f>""</f>
        <v/>
      </c>
      <c r="H86" s="260" t="str">
        <f>""</f>
        <v/>
      </c>
      <c r="I86" s="110">
        <f>IFERROR(IF(participantsA[[#This Row],[Role]]="Speaker",1,INDEX(countries[Subsidy],MATCH(participantsA[[#This Row],[Country]],countries[Country],0))),0)</f>
        <v>0</v>
      </c>
    </row>
    <row r="87" spans="1:9" x14ac:dyDescent="0.25">
      <c r="A87" s="260" t="str">
        <f>""</f>
        <v/>
      </c>
      <c r="B87" s="260" t="str">
        <f>""</f>
        <v/>
      </c>
      <c r="C87" s="260" t="str">
        <f>""</f>
        <v/>
      </c>
      <c r="D87" s="260" t="str">
        <f>""</f>
        <v/>
      </c>
      <c r="E87" s="260" t="str">
        <f>""</f>
        <v/>
      </c>
      <c r="F87" s="260" t="str">
        <f>""</f>
        <v/>
      </c>
      <c r="G87" s="260" t="str">
        <f>""</f>
        <v/>
      </c>
      <c r="H87" s="260" t="str">
        <f>""</f>
        <v/>
      </c>
      <c r="I87" s="110">
        <f>IFERROR(IF(participantsA[[#This Row],[Role]]="Speaker",1,INDEX(countries[Subsidy],MATCH(participantsA[[#This Row],[Country]],countries[Country],0))),0)</f>
        <v>0</v>
      </c>
    </row>
    <row r="88" spans="1:9" x14ac:dyDescent="0.25">
      <c r="A88" s="260" t="str">
        <f>""</f>
        <v/>
      </c>
      <c r="B88" s="260" t="str">
        <f>""</f>
        <v/>
      </c>
      <c r="C88" s="260" t="str">
        <f>""</f>
        <v/>
      </c>
      <c r="D88" s="260" t="str">
        <f>""</f>
        <v/>
      </c>
      <c r="E88" s="260" t="str">
        <f>""</f>
        <v/>
      </c>
      <c r="F88" s="260" t="str">
        <f>""</f>
        <v/>
      </c>
      <c r="G88" s="260" t="str">
        <f>""</f>
        <v/>
      </c>
      <c r="H88" s="260" t="str">
        <f>""</f>
        <v/>
      </c>
      <c r="I88" s="110">
        <f>IFERROR(IF(participantsA[[#This Row],[Role]]="Speaker",1,INDEX(countries[Subsidy],MATCH(participantsA[[#This Row],[Country]],countries[Country],0))),0)</f>
        <v>0</v>
      </c>
    </row>
    <row r="89" spans="1:9" x14ac:dyDescent="0.25">
      <c r="A89" s="260" t="str">
        <f>""</f>
        <v/>
      </c>
      <c r="B89" s="260" t="str">
        <f>""</f>
        <v/>
      </c>
      <c r="C89" s="260" t="str">
        <f>""</f>
        <v/>
      </c>
      <c r="D89" s="260" t="str">
        <f>""</f>
        <v/>
      </c>
      <c r="E89" s="260" t="str">
        <f>""</f>
        <v/>
      </c>
      <c r="F89" s="260" t="str">
        <f>""</f>
        <v/>
      </c>
      <c r="G89" s="260" t="str">
        <f>""</f>
        <v/>
      </c>
      <c r="H89" s="260" t="str">
        <f>""</f>
        <v/>
      </c>
      <c r="I89" s="110">
        <f>IFERROR(IF(participantsA[[#This Row],[Role]]="Speaker",1,INDEX(countries[Subsidy],MATCH(participantsA[[#This Row],[Country]],countries[Country],0))),0)</f>
        <v>0</v>
      </c>
    </row>
    <row r="90" spans="1:9" x14ac:dyDescent="0.25">
      <c r="A90" s="260" t="str">
        <f>""</f>
        <v/>
      </c>
      <c r="B90" s="260" t="str">
        <f>""</f>
        <v/>
      </c>
      <c r="C90" s="260" t="str">
        <f>""</f>
        <v/>
      </c>
      <c r="D90" s="260" t="str">
        <f>""</f>
        <v/>
      </c>
      <c r="E90" s="260" t="str">
        <f>""</f>
        <v/>
      </c>
      <c r="F90" s="260" t="str">
        <f>""</f>
        <v/>
      </c>
      <c r="G90" s="260" t="str">
        <f>""</f>
        <v/>
      </c>
      <c r="H90" s="260" t="str">
        <f>""</f>
        <v/>
      </c>
      <c r="I90" s="110">
        <f>IFERROR(IF(participantsA[[#This Row],[Role]]="Speaker",1,INDEX(countries[Subsidy],MATCH(participantsA[[#This Row],[Country]],countries[Country],0))),0)</f>
        <v>0</v>
      </c>
    </row>
    <row r="91" spans="1:9" x14ac:dyDescent="0.25">
      <c r="A91" s="260" t="str">
        <f>""</f>
        <v/>
      </c>
      <c r="B91" s="260" t="str">
        <f>""</f>
        <v/>
      </c>
      <c r="C91" s="260" t="str">
        <f>""</f>
        <v/>
      </c>
      <c r="D91" s="260" t="str">
        <f>""</f>
        <v/>
      </c>
      <c r="E91" s="260" t="str">
        <f>""</f>
        <v/>
      </c>
      <c r="F91" s="260" t="str">
        <f>""</f>
        <v/>
      </c>
      <c r="G91" s="260" t="str">
        <f>""</f>
        <v/>
      </c>
      <c r="H91" s="260" t="str">
        <f>""</f>
        <v/>
      </c>
      <c r="I91" s="110">
        <f>IFERROR(IF(participantsA[[#This Row],[Role]]="Speaker",1,INDEX(countries[Subsidy],MATCH(participantsA[[#This Row],[Country]],countries[Country],0))),0)</f>
        <v>0</v>
      </c>
    </row>
    <row r="92" spans="1:9" x14ac:dyDescent="0.25">
      <c r="A92" s="260" t="str">
        <f>""</f>
        <v/>
      </c>
      <c r="B92" s="260" t="str">
        <f>""</f>
        <v/>
      </c>
      <c r="C92" s="260" t="str">
        <f>""</f>
        <v/>
      </c>
      <c r="D92" s="260" t="str">
        <f>""</f>
        <v/>
      </c>
      <c r="E92" s="260" t="str">
        <f>""</f>
        <v/>
      </c>
      <c r="F92" s="260" t="str">
        <f>""</f>
        <v/>
      </c>
      <c r="G92" s="260" t="str">
        <f>""</f>
        <v/>
      </c>
      <c r="H92" s="260" t="str">
        <f>""</f>
        <v/>
      </c>
      <c r="I92" s="110">
        <f>IFERROR(IF(participantsA[[#This Row],[Role]]="Speaker",1,INDEX(countries[Subsidy],MATCH(participantsA[[#This Row],[Country]],countries[Country],0))),0)</f>
        <v>0</v>
      </c>
    </row>
    <row r="93" spans="1:9" x14ac:dyDescent="0.25">
      <c r="A93" s="260" t="str">
        <f>""</f>
        <v/>
      </c>
      <c r="B93" s="260" t="str">
        <f>""</f>
        <v/>
      </c>
      <c r="C93" s="260" t="str">
        <f>""</f>
        <v/>
      </c>
      <c r="D93" s="260" t="str">
        <f>""</f>
        <v/>
      </c>
      <c r="E93" s="260" t="str">
        <f>""</f>
        <v/>
      </c>
      <c r="F93" s="260" t="str">
        <f>""</f>
        <v/>
      </c>
      <c r="G93" s="260" t="str">
        <f>""</f>
        <v/>
      </c>
      <c r="H93" s="260" t="str">
        <f>""</f>
        <v/>
      </c>
      <c r="I93" s="110">
        <f>IFERROR(IF(participantsA[[#This Row],[Role]]="Speaker",1,INDEX(countries[Subsidy],MATCH(participantsA[[#This Row],[Country]],countries[Country],0))),0)</f>
        <v>0</v>
      </c>
    </row>
    <row r="94" spans="1:9" x14ac:dyDescent="0.25">
      <c r="A94" s="260" t="str">
        <f>""</f>
        <v/>
      </c>
      <c r="B94" s="260" t="str">
        <f>""</f>
        <v/>
      </c>
      <c r="C94" s="260" t="str">
        <f>""</f>
        <v/>
      </c>
      <c r="D94" s="260" t="str">
        <f>""</f>
        <v/>
      </c>
      <c r="E94" s="260" t="str">
        <f>""</f>
        <v/>
      </c>
      <c r="F94" s="260" t="str">
        <f>""</f>
        <v/>
      </c>
      <c r="G94" s="260" t="str">
        <f>""</f>
        <v/>
      </c>
      <c r="H94" s="260" t="str">
        <f>""</f>
        <v/>
      </c>
      <c r="I94" s="110">
        <f>IFERROR(IF(participantsA[[#This Row],[Role]]="Speaker",1,INDEX(countries[Subsidy],MATCH(participantsA[[#This Row],[Country]],countries[Country],0))),0)</f>
        <v>0</v>
      </c>
    </row>
    <row r="95" spans="1:9" x14ac:dyDescent="0.25">
      <c r="A95" s="260" t="str">
        <f>""</f>
        <v/>
      </c>
      <c r="B95" s="260" t="str">
        <f>""</f>
        <v/>
      </c>
      <c r="C95" s="260" t="str">
        <f>""</f>
        <v/>
      </c>
      <c r="D95" s="260" t="str">
        <f>""</f>
        <v/>
      </c>
      <c r="E95" s="260" t="str">
        <f>""</f>
        <v/>
      </c>
      <c r="F95" s="260" t="str">
        <f>""</f>
        <v/>
      </c>
      <c r="G95" s="260" t="str">
        <f>""</f>
        <v/>
      </c>
      <c r="H95" s="260" t="str">
        <f>""</f>
        <v/>
      </c>
      <c r="I95" s="110">
        <f>IFERROR(IF(participantsA[[#This Row],[Role]]="Speaker",1,INDEX(countries[Subsidy],MATCH(participantsA[[#This Row],[Country]],countries[Country],0))),0)</f>
        <v>0</v>
      </c>
    </row>
    <row r="96" spans="1:9" x14ac:dyDescent="0.25">
      <c r="A96" s="260" t="str">
        <f>""</f>
        <v/>
      </c>
      <c r="B96" s="260" t="str">
        <f>""</f>
        <v/>
      </c>
      <c r="C96" s="260" t="str">
        <f>""</f>
        <v/>
      </c>
      <c r="D96" s="260" t="str">
        <f>""</f>
        <v/>
      </c>
      <c r="E96" s="260" t="str">
        <f>""</f>
        <v/>
      </c>
      <c r="F96" s="260" t="str">
        <f>""</f>
        <v/>
      </c>
      <c r="G96" s="260" t="str">
        <f>""</f>
        <v/>
      </c>
      <c r="H96" s="260" t="str">
        <f>""</f>
        <v/>
      </c>
      <c r="I96" s="110">
        <f>IFERROR(IF(participantsA[[#This Row],[Role]]="Speaker",1,INDEX(countries[Subsidy],MATCH(participantsA[[#This Row],[Country]],countries[Country],0))),0)</f>
        <v>0</v>
      </c>
    </row>
    <row r="97" spans="1:9" x14ac:dyDescent="0.25">
      <c r="A97" s="260" t="str">
        <f>""</f>
        <v/>
      </c>
      <c r="B97" s="260" t="str">
        <f>""</f>
        <v/>
      </c>
      <c r="C97" s="260" t="str">
        <f>""</f>
        <v/>
      </c>
      <c r="D97" s="260" t="str">
        <f>""</f>
        <v/>
      </c>
      <c r="E97" s="260" t="str">
        <f>""</f>
        <v/>
      </c>
      <c r="F97" s="260" t="str">
        <f>""</f>
        <v/>
      </c>
      <c r="G97" s="260" t="str">
        <f>""</f>
        <v/>
      </c>
      <c r="H97" s="260" t="str">
        <f>""</f>
        <v/>
      </c>
      <c r="I97" s="110">
        <f>IFERROR(IF(participantsA[[#This Row],[Role]]="Speaker",1,INDEX(countries[Subsidy],MATCH(participantsA[[#This Row],[Country]],countries[Country],0))),0)</f>
        <v>0</v>
      </c>
    </row>
    <row r="98" spans="1:9" x14ac:dyDescent="0.25">
      <c r="A98" s="260" t="str">
        <f>""</f>
        <v/>
      </c>
      <c r="B98" s="260" t="str">
        <f>""</f>
        <v/>
      </c>
      <c r="C98" s="260" t="str">
        <f>""</f>
        <v/>
      </c>
      <c r="D98" s="260" t="str">
        <f>""</f>
        <v/>
      </c>
      <c r="E98" s="260" t="str">
        <f>""</f>
        <v/>
      </c>
      <c r="F98" s="260" t="str">
        <f>""</f>
        <v/>
      </c>
      <c r="G98" s="260" t="str">
        <f>""</f>
        <v/>
      </c>
      <c r="H98" s="260" t="str">
        <f>""</f>
        <v/>
      </c>
      <c r="I98" s="110">
        <f>IFERROR(IF(participantsA[[#This Row],[Role]]="Speaker",1,INDEX(countries[Subsidy],MATCH(participantsA[[#This Row],[Country]],countries[Country],0))),0)</f>
        <v>0</v>
      </c>
    </row>
    <row r="99" spans="1:9" x14ac:dyDescent="0.25">
      <c r="A99" s="260" t="str">
        <f>""</f>
        <v/>
      </c>
      <c r="B99" s="260" t="str">
        <f>""</f>
        <v/>
      </c>
      <c r="C99" s="260" t="str">
        <f>""</f>
        <v/>
      </c>
      <c r="D99" s="260" t="str">
        <f>""</f>
        <v/>
      </c>
      <c r="E99" s="260" t="str">
        <f>""</f>
        <v/>
      </c>
      <c r="F99" s="260" t="str">
        <f>""</f>
        <v/>
      </c>
      <c r="G99" s="260" t="str">
        <f>""</f>
        <v/>
      </c>
      <c r="H99" s="260" t="str">
        <f>""</f>
        <v/>
      </c>
      <c r="I99" s="110">
        <f>IFERROR(IF(participantsA[[#This Row],[Role]]="Speaker",1,INDEX(countries[Subsidy],MATCH(participantsA[[#This Row],[Country]],countries[Country],0))),0)</f>
        <v>0</v>
      </c>
    </row>
    <row r="100" spans="1:9" x14ac:dyDescent="0.25">
      <c r="A100" s="260" t="str">
        <f>""</f>
        <v/>
      </c>
      <c r="B100" s="260" t="str">
        <f>""</f>
        <v/>
      </c>
      <c r="C100" s="260" t="str">
        <f>""</f>
        <v/>
      </c>
      <c r="D100" s="260" t="str">
        <f>""</f>
        <v/>
      </c>
      <c r="E100" s="260" t="str">
        <f>""</f>
        <v/>
      </c>
      <c r="F100" s="260" t="str">
        <f>""</f>
        <v/>
      </c>
      <c r="G100" s="260" t="str">
        <f>""</f>
        <v/>
      </c>
      <c r="H100" s="260" t="str">
        <f>""</f>
        <v/>
      </c>
      <c r="I100" s="110">
        <f>IFERROR(IF(participantsA[[#This Row],[Role]]="Speaker",1,INDEX(countries[Subsidy],MATCH(participantsA[[#This Row],[Country]],countries[Country],0))),0)</f>
        <v>0</v>
      </c>
    </row>
    <row r="101" spans="1:9" x14ac:dyDescent="0.25">
      <c r="A101" s="260" t="str">
        <f>""</f>
        <v/>
      </c>
      <c r="B101" s="260" t="str">
        <f>""</f>
        <v/>
      </c>
      <c r="C101" s="260" t="str">
        <f>""</f>
        <v/>
      </c>
      <c r="D101" s="260" t="str">
        <f>""</f>
        <v/>
      </c>
      <c r="E101" s="260" t="str">
        <f>""</f>
        <v/>
      </c>
      <c r="F101" s="260" t="str">
        <f>""</f>
        <v/>
      </c>
      <c r="G101" s="260" t="str">
        <f>""</f>
        <v/>
      </c>
      <c r="H101" s="260" t="str">
        <f>""</f>
        <v/>
      </c>
      <c r="I101" s="110">
        <f>IFERROR(IF(participantsA[[#This Row],[Role]]="Speaker",1,INDEX(countries[Subsidy],MATCH(participantsA[[#This Row],[Country]],countries[Country],0))),0)</f>
        <v>0</v>
      </c>
    </row>
    <row r="102" spans="1:9" x14ac:dyDescent="0.25">
      <c r="A102" s="260" t="str">
        <f>""</f>
        <v/>
      </c>
      <c r="B102" s="260" t="str">
        <f>""</f>
        <v/>
      </c>
      <c r="C102" s="260" t="str">
        <f>""</f>
        <v/>
      </c>
      <c r="D102" s="260" t="str">
        <f>""</f>
        <v/>
      </c>
      <c r="E102" s="260" t="str">
        <f>""</f>
        <v/>
      </c>
      <c r="F102" s="260" t="str">
        <f>""</f>
        <v/>
      </c>
      <c r="G102" s="260" t="str">
        <f>""</f>
        <v/>
      </c>
      <c r="H102" s="260" t="str">
        <f>""</f>
        <v/>
      </c>
      <c r="I102" s="110">
        <f>IFERROR(IF(participantsA[[#This Row],[Role]]="Speaker",1,INDEX(countries[Subsidy],MATCH(participantsA[[#This Row],[Country]],countries[Country],0))),0)</f>
        <v>0</v>
      </c>
    </row>
    <row r="103" spans="1:9" x14ac:dyDescent="0.25">
      <c r="A103" s="260" t="str">
        <f>""</f>
        <v/>
      </c>
      <c r="B103" s="260" t="str">
        <f>""</f>
        <v/>
      </c>
      <c r="C103" s="260" t="str">
        <f>""</f>
        <v/>
      </c>
      <c r="D103" s="260" t="str">
        <f>""</f>
        <v/>
      </c>
      <c r="E103" s="260" t="str">
        <f>""</f>
        <v/>
      </c>
      <c r="F103" s="260" t="str">
        <f>""</f>
        <v/>
      </c>
      <c r="G103" s="260" t="str">
        <f>""</f>
        <v/>
      </c>
      <c r="H103" s="260" t="str">
        <f>""</f>
        <v/>
      </c>
      <c r="I103" s="110">
        <f>IFERROR(IF(participantsA[[#This Row],[Role]]="Speaker",1,INDEX(countries[Subsidy],MATCH(participantsA[[#This Row],[Country]],countries[Country],0))),0)</f>
        <v>0</v>
      </c>
    </row>
    <row r="104" spans="1:9" x14ac:dyDescent="0.25">
      <c r="A104" s="260" t="str">
        <f>""</f>
        <v/>
      </c>
      <c r="B104" s="260" t="str">
        <f>""</f>
        <v/>
      </c>
      <c r="C104" s="260" t="str">
        <f>""</f>
        <v/>
      </c>
      <c r="D104" s="260" t="str">
        <f>""</f>
        <v/>
      </c>
      <c r="E104" s="260" t="str">
        <f>""</f>
        <v/>
      </c>
      <c r="F104" s="260" t="str">
        <f>""</f>
        <v/>
      </c>
      <c r="G104" s="260" t="str">
        <f>""</f>
        <v/>
      </c>
      <c r="H104" s="260" t="str">
        <f>""</f>
        <v/>
      </c>
      <c r="I104" s="110">
        <f>IFERROR(IF(participantsA[[#This Row],[Role]]="Speaker",1,INDEX(countries[Subsidy],MATCH(participantsA[[#This Row],[Country]],countries[Country],0))),0)</f>
        <v>0</v>
      </c>
    </row>
    <row r="105" spans="1:9" x14ac:dyDescent="0.25">
      <c r="A105" s="260" t="str">
        <f>""</f>
        <v/>
      </c>
      <c r="B105" s="260" t="str">
        <f>""</f>
        <v/>
      </c>
      <c r="C105" s="260" t="str">
        <f>""</f>
        <v/>
      </c>
      <c r="D105" s="260" t="str">
        <f>""</f>
        <v/>
      </c>
      <c r="E105" s="260" t="str">
        <f>""</f>
        <v/>
      </c>
      <c r="F105" s="260" t="str">
        <f>""</f>
        <v/>
      </c>
      <c r="G105" s="260" t="str">
        <f>""</f>
        <v/>
      </c>
      <c r="H105" s="260" t="str">
        <f>""</f>
        <v/>
      </c>
      <c r="I105" s="110">
        <f>IFERROR(IF(participantsA[[#This Row],[Role]]="Speaker",1,INDEX(countries[Subsidy],MATCH(participantsA[[#This Row],[Country]],countries[Country],0))),0)</f>
        <v>0</v>
      </c>
    </row>
    <row r="106" spans="1:9" x14ac:dyDescent="0.25">
      <c r="A106" s="260" t="str">
        <f>""</f>
        <v/>
      </c>
      <c r="B106" s="260" t="str">
        <f>""</f>
        <v/>
      </c>
      <c r="C106" s="260" t="str">
        <f>""</f>
        <v/>
      </c>
      <c r="D106" s="260" t="str">
        <f>""</f>
        <v/>
      </c>
      <c r="E106" s="260" t="str">
        <f>""</f>
        <v/>
      </c>
      <c r="F106" s="260" t="str">
        <f>""</f>
        <v/>
      </c>
      <c r="G106" s="260" t="str">
        <f>""</f>
        <v/>
      </c>
      <c r="H106" s="260" t="str">
        <f>""</f>
        <v/>
      </c>
      <c r="I106" s="110">
        <f>IFERROR(IF(participantsA[[#This Row],[Role]]="Speaker",1,INDEX(countries[Subsidy],MATCH(participantsA[[#This Row],[Country]],countries[Country],0))),0)</f>
        <v>0</v>
      </c>
    </row>
    <row r="107" spans="1:9" x14ac:dyDescent="0.25">
      <c r="A107" s="260" t="str">
        <f>""</f>
        <v/>
      </c>
      <c r="B107" s="260" t="str">
        <f>""</f>
        <v/>
      </c>
      <c r="C107" s="260" t="str">
        <f>""</f>
        <v/>
      </c>
      <c r="D107" s="260" t="str">
        <f>""</f>
        <v/>
      </c>
      <c r="E107" s="260" t="str">
        <f>""</f>
        <v/>
      </c>
      <c r="F107" s="260" t="str">
        <f>""</f>
        <v/>
      </c>
      <c r="G107" s="260" t="str">
        <f>""</f>
        <v/>
      </c>
      <c r="H107" s="260" t="str">
        <f>""</f>
        <v/>
      </c>
      <c r="I107" s="110">
        <f>IFERROR(IF(participantsA[[#This Row],[Role]]="Speaker",1,INDEX(countries[Subsidy],MATCH(participantsA[[#This Row],[Country]],countries[Country],0))),0)</f>
        <v>0</v>
      </c>
    </row>
    <row r="108" spans="1:9" x14ac:dyDescent="0.25">
      <c r="A108" s="260" t="str">
        <f>""</f>
        <v/>
      </c>
      <c r="B108" s="260" t="str">
        <f>""</f>
        <v/>
      </c>
      <c r="C108" s="260" t="str">
        <f>""</f>
        <v/>
      </c>
      <c r="D108" s="260" t="str">
        <f>""</f>
        <v/>
      </c>
      <c r="E108" s="260" t="str">
        <f>""</f>
        <v/>
      </c>
      <c r="F108" s="260" t="str">
        <f>""</f>
        <v/>
      </c>
      <c r="G108" s="260" t="str">
        <f>""</f>
        <v/>
      </c>
      <c r="H108" s="260" t="str">
        <f>""</f>
        <v/>
      </c>
      <c r="I108" s="110">
        <f>IFERROR(IF(participantsA[[#This Row],[Role]]="Speaker",1,INDEX(countries[Subsidy],MATCH(participantsA[[#This Row],[Country]],countries[Country],0))),0)</f>
        <v>0</v>
      </c>
    </row>
    <row r="109" spans="1:9" x14ac:dyDescent="0.25">
      <c r="A109" s="260" t="str">
        <f>""</f>
        <v/>
      </c>
      <c r="B109" s="260" t="str">
        <f>""</f>
        <v/>
      </c>
      <c r="C109" s="260" t="str">
        <f>""</f>
        <v/>
      </c>
      <c r="D109" s="260" t="str">
        <f>""</f>
        <v/>
      </c>
      <c r="E109" s="260" t="str">
        <f>""</f>
        <v/>
      </c>
      <c r="F109" s="260" t="str">
        <f>""</f>
        <v/>
      </c>
      <c r="G109" s="260" t="str">
        <f>""</f>
        <v/>
      </c>
      <c r="H109" s="260" t="str">
        <f>""</f>
        <v/>
      </c>
      <c r="I109" s="110">
        <f>IFERROR(IF(participantsA[[#This Row],[Role]]="Speaker",1,INDEX(countries[Subsidy],MATCH(participantsA[[#This Row],[Country]],countries[Country],0))),0)</f>
        <v>0</v>
      </c>
    </row>
    <row r="110" spans="1:9" x14ac:dyDescent="0.25">
      <c r="A110" s="260" t="str">
        <f>""</f>
        <v/>
      </c>
      <c r="B110" s="260" t="str">
        <f>""</f>
        <v/>
      </c>
      <c r="C110" s="260" t="str">
        <f>""</f>
        <v/>
      </c>
      <c r="D110" s="260" t="str">
        <f>""</f>
        <v/>
      </c>
      <c r="E110" s="260" t="str">
        <f>""</f>
        <v/>
      </c>
      <c r="F110" s="260" t="str">
        <f>""</f>
        <v/>
      </c>
      <c r="G110" s="260" t="str">
        <f>""</f>
        <v/>
      </c>
      <c r="H110" s="260" t="str">
        <f>""</f>
        <v/>
      </c>
      <c r="I110" s="110">
        <f>IFERROR(IF(participantsA[[#This Row],[Role]]="Speaker",1,INDEX(countries[Subsidy],MATCH(participantsA[[#This Row],[Country]],countries[Country],0))),0)</f>
        <v>0</v>
      </c>
    </row>
    <row r="111" spans="1:9" x14ac:dyDescent="0.25">
      <c r="A111" s="260" t="str">
        <f>""</f>
        <v/>
      </c>
      <c r="B111" s="260" t="str">
        <f>""</f>
        <v/>
      </c>
      <c r="C111" s="260" t="str">
        <f>""</f>
        <v/>
      </c>
      <c r="D111" s="260" t="str">
        <f>""</f>
        <v/>
      </c>
      <c r="E111" s="260" t="str">
        <f>""</f>
        <v/>
      </c>
      <c r="F111" s="260" t="str">
        <f>""</f>
        <v/>
      </c>
      <c r="G111" s="260" t="str">
        <f>""</f>
        <v/>
      </c>
      <c r="H111" s="260" t="str">
        <f>""</f>
        <v/>
      </c>
      <c r="I111" s="110">
        <f>IFERROR(IF(participantsA[[#This Row],[Role]]="Speaker",1,INDEX(countries[Subsidy],MATCH(participantsA[[#This Row],[Country]],countries[Country],0))),0)</f>
        <v>0</v>
      </c>
    </row>
    <row r="112" spans="1:9" x14ac:dyDescent="0.25">
      <c r="A112" s="260" t="str">
        <f>""</f>
        <v/>
      </c>
      <c r="B112" s="260" t="str">
        <f>""</f>
        <v/>
      </c>
      <c r="C112" s="260" t="str">
        <f>""</f>
        <v/>
      </c>
      <c r="D112" s="260" t="str">
        <f>""</f>
        <v/>
      </c>
      <c r="E112" s="260" t="str">
        <f>""</f>
        <v/>
      </c>
      <c r="F112" s="260" t="str">
        <f>""</f>
        <v/>
      </c>
      <c r="G112" s="260" t="str">
        <f>""</f>
        <v/>
      </c>
      <c r="H112" s="260" t="str">
        <f>""</f>
        <v/>
      </c>
      <c r="I112" s="110">
        <f>IFERROR(IF(participantsA[[#This Row],[Role]]="Speaker",1,INDEX(countries[Subsidy],MATCH(participantsA[[#This Row],[Country]],countries[Country],0))),0)</f>
        <v>0</v>
      </c>
    </row>
    <row r="113" spans="1:9" x14ac:dyDescent="0.25">
      <c r="A113" s="260" t="str">
        <f>""</f>
        <v/>
      </c>
      <c r="B113" s="260" t="str">
        <f>""</f>
        <v/>
      </c>
      <c r="C113" s="260" t="str">
        <f>""</f>
        <v/>
      </c>
      <c r="D113" s="260" t="str">
        <f>""</f>
        <v/>
      </c>
      <c r="E113" s="260" t="str">
        <f>""</f>
        <v/>
      </c>
      <c r="F113" s="260" t="str">
        <f>""</f>
        <v/>
      </c>
      <c r="G113" s="260" t="str">
        <f>""</f>
        <v/>
      </c>
      <c r="H113" s="260" t="str">
        <f>""</f>
        <v/>
      </c>
      <c r="I113" s="110">
        <f>IFERROR(IF(participantsA[[#This Row],[Role]]="Speaker",1,INDEX(countries[Subsidy],MATCH(participantsA[[#This Row],[Country]],countries[Country],0))),0)</f>
        <v>0</v>
      </c>
    </row>
    <row r="114" spans="1:9" x14ac:dyDescent="0.25">
      <c r="A114" s="260" t="str">
        <f>""</f>
        <v/>
      </c>
      <c r="B114" s="260" t="str">
        <f>""</f>
        <v/>
      </c>
      <c r="C114" s="260" t="str">
        <f>""</f>
        <v/>
      </c>
      <c r="D114" s="260" t="str">
        <f>""</f>
        <v/>
      </c>
      <c r="E114" s="260" t="str">
        <f>""</f>
        <v/>
      </c>
      <c r="F114" s="260" t="str">
        <f>""</f>
        <v/>
      </c>
      <c r="G114" s="260" t="str">
        <f>""</f>
        <v/>
      </c>
      <c r="H114" s="260" t="str">
        <f>""</f>
        <v/>
      </c>
      <c r="I114" s="110">
        <f>IFERROR(IF(participantsA[[#This Row],[Role]]="Speaker",1,INDEX(countries[Subsidy],MATCH(participantsA[[#This Row],[Country]],countries[Country],0))),0)</f>
        <v>0</v>
      </c>
    </row>
    <row r="115" spans="1:9" x14ac:dyDescent="0.25">
      <c r="A115" s="260" t="str">
        <f>""</f>
        <v/>
      </c>
      <c r="B115" s="260" t="str">
        <f>""</f>
        <v/>
      </c>
      <c r="C115" s="260" t="str">
        <f>""</f>
        <v/>
      </c>
      <c r="D115" s="260" t="str">
        <f>""</f>
        <v/>
      </c>
      <c r="E115" s="260" t="str">
        <f>""</f>
        <v/>
      </c>
      <c r="F115" s="260" t="str">
        <f>""</f>
        <v/>
      </c>
      <c r="G115" s="260" t="str">
        <f>""</f>
        <v/>
      </c>
      <c r="H115" s="260" t="str">
        <f>""</f>
        <v/>
      </c>
      <c r="I115" s="110">
        <f>IFERROR(IF(participantsA[[#This Row],[Role]]="Speaker",1,INDEX(countries[Subsidy],MATCH(participantsA[[#This Row],[Country]],countries[Country],0))),0)</f>
        <v>0</v>
      </c>
    </row>
    <row r="116" spans="1:9" x14ac:dyDescent="0.25">
      <c r="A116" s="260" t="str">
        <f>""</f>
        <v/>
      </c>
      <c r="B116" s="260" t="str">
        <f>""</f>
        <v/>
      </c>
      <c r="C116" s="260" t="str">
        <f>""</f>
        <v/>
      </c>
      <c r="D116" s="260" t="str">
        <f>""</f>
        <v/>
      </c>
      <c r="E116" s="260" t="str">
        <f>""</f>
        <v/>
      </c>
      <c r="F116" s="260" t="str">
        <f>""</f>
        <v/>
      </c>
      <c r="G116" s="260" t="str">
        <f>""</f>
        <v/>
      </c>
      <c r="H116" s="260" t="str">
        <f>""</f>
        <v/>
      </c>
      <c r="I116" s="110">
        <f>IFERROR(IF(participantsA[[#This Row],[Role]]="Speaker",1,INDEX(countries[Subsidy],MATCH(participantsA[[#This Row],[Country]],countries[Country],0))),0)</f>
        <v>0</v>
      </c>
    </row>
    <row r="117" spans="1:9" x14ac:dyDescent="0.25">
      <c r="A117" s="260" t="str">
        <f>""</f>
        <v/>
      </c>
      <c r="B117" s="260" t="str">
        <f>""</f>
        <v/>
      </c>
      <c r="C117" s="260" t="str">
        <f>""</f>
        <v/>
      </c>
      <c r="D117" s="260" t="str">
        <f>""</f>
        <v/>
      </c>
      <c r="E117" s="260" t="str">
        <f>""</f>
        <v/>
      </c>
      <c r="F117" s="260" t="str">
        <f>""</f>
        <v/>
      </c>
      <c r="G117" s="260" t="str">
        <f>""</f>
        <v/>
      </c>
      <c r="H117" s="260" t="str">
        <f>""</f>
        <v/>
      </c>
      <c r="I117" s="110">
        <f>IFERROR(IF(participantsA[[#This Row],[Role]]="Speaker",1,INDEX(countries[Subsidy],MATCH(participantsA[[#This Row],[Country]],countries[Country],0))),0)</f>
        <v>0</v>
      </c>
    </row>
    <row r="118" spans="1:9" x14ac:dyDescent="0.25">
      <c r="A118" s="260" t="str">
        <f>""</f>
        <v/>
      </c>
      <c r="B118" s="260" t="str">
        <f>""</f>
        <v/>
      </c>
      <c r="C118" s="260" t="str">
        <f>""</f>
        <v/>
      </c>
      <c r="D118" s="260" t="str">
        <f>""</f>
        <v/>
      </c>
      <c r="E118" s="260" t="str">
        <f>""</f>
        <v/>
      </c>
      <c r="F118" s="260" t="str">
        <f>""</f>
        <v/>
      </c>
      <c r="G118" s="260" t="str">
        <f>""</f>
        <v/>
      </c>
      <c r="H118" s="260" t="str">
        <f>""</f>
        <v/>
      </c>
      <c r="I118" s="110">
        <f>IFERROR(IF(participantsA[[#This Row],[Role]]="Speaker",1,INDEX(countries[Subsidy],MATCH(participantsA[[#This Row],[Country]],countries[Country],0))),0)</f>
        <v>0</v>
      </c>
    </row>
    <row r="119" spans="1:9" x14ac:dyDescent="0.25">
      <c r="A119" s="260" t="str">
        <f>""</f>
        <v/>
      </c>
      <c r="B119" s="260" t="str">
        <f>""</f>
        <v/>
      </c>
      <c r="C119" s="260" t="str">
        <f>""</f>
        <v/>
      </c>
      <c r="D119" s="260" t="str">
        <f>""</f>
        <v/>
      </c>
      <c r="E119" s="260" t="str">
        <f>""</f>
        <v/>
      </c>
      <c r="F119" s="260" t="str">
        <f>""</f>
        <v/>
      </c>
      <c r="G119" s="260" t="str">
        <f>""</f>
        <v/>
      </c>
      <c r="H119" s="260" t="str">
        <f>""</f>
        <v/>
      </c>
      <c r="I119" s="110">
        <f>IFERROR(IF(participantsA[[#This Row],[Role]]="Speaker",1,INDEX(countries[Subsidy],MATCH(participantsA[[#This Row],[Country]],countries[Country],0))),0)</f>
        <v>0</v>
      </c>
    </row>
    <row r="120" spans="1:9" x14ac:dyDescent="0.25">
      <c r="A120" s="260" t="str">
        <f>""</f>
        <v/>
      </c>
      <c r="B120" s="260" t="str">
        <f>""</f>
        <v/>
      </c>
      <c r="C120" s="260" t="str">
        <f>""</f>
        <v/>
      </c>
      <c r="D120" s="260" t="str">
        <f>""</f>
        <v/>
      </c>
      <c r="E120" s="260" t="str">
        <f>""</f>
        <v/>
      </c>
      <c r="F120" s="260" t="str">
        <f>""</f>
        <v/>
      </c>
      <c r="G120" s="260" t="str">
        <f>""</f>
        <v/>
      </c>
      <c r="H120" s="260" t="str">
        <f>""</f>
        <v/>
      </c>
      <c r="I120" s="110">
        <f>IFERROR(IF(participantsA[[#This Row],[Role]]="Speaker",1,INDEX(countries[Subsidy],MATCH(participantsA[[#This Row],[Country]],countries[Country],0))),0)</f>
        <v>0</v>
      </c>
    </row>
    <row r="121" spans="1:9" x14ac:dyDescent="0.25">
      <c r="A121" s="260" t="str">
        <f>""</f>
        <v/>
      </c>
      <c r="B121" s="260" t="str">
        <f>""</f>
        <v/>
      </c>
      <c r="C121" s="260" t="str">
        <f>""</f>
        <v/>
      </c>
      <c r="D121" s="260" t="str">
        <f>""</f>
        <v/>
      </c>
      <c r="E121" s="260" t="str">
        <f>""</f>
        <v/>
      </c>
      <c r="F121" s="260" t="str">
        <f>""</f>
        <v/>
      </c>
      <c r="G121" s="260" t="str">
        <f>""</f>
        <v/>
      </c>
      <c r="H121" s="260" t="str">
        <f>""</f>
        <v/>
      </c>
      <c r="I121" s="110">
        <f>IFERROR(IF(participantsA[[#This Row],[Role]]="Speaker",1,INDEX(countries[Subsidy],MATCH(participantsA[[#This Row],[Country]],countries[Country],0))),0)</f>
        <v>0</v>
      </c>
    </row>
    <row r="122" spans="1:9" x14ac:dyDescent="0.25">
      <c r="A122" s="260" t="str">
        <f>""</f>
        <v/>
      </c>
      <c r="B122" s="260" t="str">
        <f>""</f>
        <v/>
      </c>
      <c r="C122" s="260" t="str">
        <f>""</f>
        <v/>
      </c>
      <c r="D122" s="260" t="str">
        <f>""</f>
        <v/>
      </c>
      <c r="E122" s="260" t="str">
        <f>""</f>
        <v/>
      </c>
      <c r="F122" s="260" t="str">
        <f>""</f>
        <v/>
      </c>
      <c r="G122" s="260" t="str">
        <f>""</f>
        <v/>
      </c>
      <c r="H122" s="260" t="str">
        <f>""</f>
        <v/>
      </c>
      <c r="I122" s="110">
        <f>IFERROR(IF(participantsA[[#This Row],[Role]]="Speaker",1,INDEX(countries[Subsidy],MATCH(participantsA[[#This Row],[Country]],countries[Country],0))),0)</f>
        <v>0</v>
      </c>
    </row>
    <row r="123" spans="1:9" x14ac:dyDescent="0.25">
      <c r="A123" s="260" t="str">
        <f>""</f>
        <v/>
      </c>
      <c r="B123" s="260" t="str">
        <f>""</f>
        <v/>
      </c>
      <c r="C123" s="260" t="str">
        <f>""</f>
        <v/>
      </c>
      <c r="D123" s="260" t="str">
        <f>""</f>
        <v/>
      </c>
      <c r="E123" s="260" t="str">
        <f>""</f>
        <v/>
      </c>
      <c r="F123" s="260" t="str">
        <f>""</f>
        <v/>
      </c>
      <c r="G123" s="260" t="str">
        <f>""</f>
        <v/>
      </c>
      <c r="H123" s="260" t="str">
        <f>""</f>
        <v/>
      </c>
      <c r="I123" s="110">
        <f>IFERROR(IF(participantsA[[#This Row],[Role]]="Speaker",1,INDEX(countries[Subsidy],MATCH(participantsA[[#This Row],[Country]],countries[Country],0))),0)</f>
        <v>0</v>
      </c>
    </row>
    <row r="124" spans="1:9" x14ac:dyDescent="0.25">
      <c r="A124" s="260" t="str">
        <f>""</f>
        <v/>
      </c>
      <c r="B124" s="260" t="str">
        <f>""</f>
        <v/>
      </c>
      <c r="C124" s="260" t="str">
        <f>""</f>
        <v/>
      </c>
      <c r="D124" s="260" t="str">
        <f>""</f>
        <v/>
      </c>
      <c r="E124" s="260" t="str">
        <f>""</f>
        <v/>
      </c>
      <c r="F124" s="260" t="str">
        <f>""</f>
        <v/>
      </c>
      <c r="G124" s="260" t="str">
        <f>""</f>
        <v/>
      </c>
      <c r="H124" s="260" t="str">
        <f>""</f>
        <v/>
      </c>
      <c r="I124" s="110">
        <f>IFERROR(IF(participantsA[[#This Row],[Role]]="Speaker",1,INDEX(countries[Subsidy],MATCH(participantsA[[#This Row],[Country]],countries[Country],0))),0)</f>
        <v>0</v>
      </c>
    </row>
    <row r="125" spans="1:9" x14ac:dyDescent="0.25">
      <c r="A125" s="260" t="str">
        <f>""</f>
        <v/>
      </c>
      <c r="B125" s="260" t="str">
        <f>""</f>
        <v/>
      </c>
      <c r="C125" s="260" t="str">
        <f>""</f>
        <v/>
      </c>
      <c r="D125" s="260" t="str">
        <f>""</f>
        <v/>
      </c>
      <c r="E125" s="260" t="str">
        <f>""</f>
        <v/>
      </c>
      <c r="F125" s="260" t="str">
        <f>""</f>
        <v/>
      </c>
      <c r="G125" s="260" t="str">
        <f>""</f>
        <v/>
      </c>
      <c r="H125" s="260" t="str">
        <f>""</f>
        <v/>
      </c>
      <c r="I125" s="110">
        <f>IFERROR(IF(participantsA[[#This Row],[Role]]="Speaker",1,INDEX(countries[Subsidy],MATCH(participantsA[[#This Row],[Country]],countries[Country],0))),0)</f>
        <v>0</v>
      </c>
    </row>
    <row r="126" spans="1:9" x14ac:dyDescent="0.25">
      <c r="A126" s="260" t="str">
        <f>""</f>
        <v/>
      </c>
      <c r="B126" s="260" t="str">
        <f>""</f>
        <v/>
      </c>
      <c r="C126" s="260" t="str">
        <f>""</f>
        <v/>
      </c>
      <c r="D126" s="260" t="str">
        <f>""</f>
        <v/>
      </c>
      <c r="E126" s="260" t="str">
        <f>""</f>
        <v/>
      </c>
      <c r="F126" s="260" t="str">
        <f>""</f>
        <v/>
      </c>
      <c r="G126" s="260" t="str">
        <f>""</f>
        <v/>
      </c>
      <c r="H126" s="260" t="str">
        <f>""</f>
        <v/>
      </c>
      <c r="I126" s="110">
        <f>IFERROR(IF(participantsA[[#This Row],[Role]]="Speaker",1,INDEX(countries[Subsidy],MATCH(participantsA[[#This Row],[Country]],countries[Country],0))),0)</f>
        <v>0</v>
      </c>
    </row>
    <row r="127" spans="1:9" x14ac:dyDescent="0.25">
      <c r="A127" s="260" t="str">
        <f>""</f>
        <v/>
      </c>
      <c r="B127" s="260" t="str">
        <f>""</f>
        <v/>
      </c>
      <c r="C127" s="260" t="str">
        <f>""</f>
        <v/>
      </c>
      <c r="D127" s="260" t="str">
        <f>""</f>
        <v/>
      </c>
      <c r="E127" s="260" t="str">
        <f>""</f>
        <v/>
      </c>
      <c r="F127" s="260" t="str">
        <f>""</f>
        <v/>
      </c>
      <c r="G127" s="260" t="str">
        <f>""</f>
        <v/>
      </c>
      <c r="H127" s="260" t="str">
        <f>""</f>
        <v/>
      </c>
      <c r="I127" s="110">
        <f>IFERROR(IF(participantsA[[#This Row],[Role]]="Speaker",1,INDEX(countries[Subsidy],MATCH(participantsA[[#This Row],[Country]],countries[Country],0))),0)</f>
        <v>0</v>
      </c>
    </row>
    <row r="128" spans="1:9" x14ac:dyDescent="0.25">
      <c r="A128" s="260" t="str">
        <f>""</f>
        <v/>
      </c>
      <c r="B128" s="260" t="str">
        <f>""</f>
        <v/>
      </c>
      <c r="C128" s="260" t="str">
        <f>""</f>
        <v/>
      </c>
      <c r="D128" s="260" t="str">
        <f>""</f>
        <v/>
      </c>
      <c r="E128" s="260" t="str">
        <f>""</f>
        <v/>
      </c>
      <c r="F128" s="260" t="str">
        <f>""</f>
        <v/>
      </c>
      <c r="G128" s="260" t="str">
        <f>""</f>
        <v/>
      </c>
      <c r="H128" s="260" t="str">
        <f>""</f>
        <v/>
      </c>
      <c r="I128" s="110">
        <f>IFERROR(IF(participantsA[[#This Row],[Role]]="Speaker",1,INDEX(countries[Subsidy],MATCH(participantsA[[#This Row],[Country]],countries[Country],0))),0)</f>
        <v>0</v>
      </c>
    </row>
    <row r="129" spans="1:9" x14ac:dyDescent="0.25">
      <c r="A129" s="260" t="str">
        <f>""</f>
        <v/>
      </c>
      <c r="B129" s="260" t="str">
        <f>""</f>
        <v/>
      </c>
      <c r="C129" s="260" t="str">
        <f>""</f>
        <v/>
      </c>
      <c r="D129" s="260" t="str">
        <f>""</f>
        <v/>
      </c>
      <c r="E129" s="260" t="str">
        <f>""</f>
        <v/>
      </c>
      <c r="F129" s="260" t="str">
        <f>""</f>
        <v/>
      </c>
      <c r="G129" s="260" t="str">
        <f>""</f>
        <v/>
      </c>
      <c r="H129" s="260" t="str">
        <f>""</f>
        <v/>
      </c>
      <c r="I129" s="110">
        <f>IFERROR(IF(participantsA[[#This Row],[Role]]="Speaker",1,INDEX(countries[Subsidy],MATCH(participantsA[[#This Row],[Country]],countries[Country],0))),0)</f>
        <v>0</v>
      </c>
    </row>
    <row r="130" spans="1:9" x14ac:dyDescent="0.25">
      <c r="A130" s="260" t="str">
        <f>""</f>
        <v/>
      </c>
      <c r="B130" s="260" t="str">
        <f>""</f>
        <v/>
      </c>
      <c r="C130" s="260" t="str">
        <f>""</f>
        <v/>
      </c>
      <c r="D130" s="260" t="str">
        <f>""</f>
        <v/>
      </c>
      <c r="E130" s="260" t="str">
        <f>""</f>
        <v/>
      </c>
      <c r="F130" s="260" t="str">
        <f>""</f>
        <v/>
      </c>
      <c r="G130" s="260" t="str">
        <f>""</f>
        <v/>
      </c>
      <c r="H130" s="260" t="str">
        <f>""</f>
        <v/>
      </c>
      <c r="I130" s="110">
        <f>IFERROR(IF(participantsA[[#This Row],[Role]]="Speaker",1,INDEX(countries[Subsidy],MATCH(participantsA[[#This Row],[Country]],countries[Country],0))),0)</f>
        <v>0</v>
      </c>
    </row>
    <row r="131" spans="1:9" x14ac:dyDescent="0.25">
      <c r="A131" s="260" t="str">
        <f>""</f>
        <v/>
      </c>
      <c r="B131" s="260" t="str">
        <f>""</f>
        <v/>
      </c>
      <c r="C131" s="260" t="str">
        <f>""</f>
        <v/>
      </c>
      <c r="D131" s="260" t="str">
        <f>""</f>
        <v/>
      </c>
      <c r="E131" s="260" t="str">
        <f>""</f>
        <v/>
      </c>
      <c r="F131" s="260" t="str">
        <f>""</f>
        <v/>
      </c>
      <c r="G131" s="260" t="str">
        <f>""</f>
        <v/>
      </c>
      <c r="H131" s="260" t="str">
        <f>""</f>
        <v/>
      </c>
      <c r="I131" s="110">
        <f>IFERROR(IF(participantsA[[#This Row],[Role]]="Speaker",1,INDEX(countries[Subsidy],MATCH(participantsA[[#This Row],[Country]],countries[Country],0))),0)</f>
        <v>0</v>
      </c>
    </row>
    <row r="132" spans="1:9" x14ac:dyDescent="0.25">
      <c r="A132" s="260" t="str">
        <f>""</f>
        <v/>
      </c>
      <c r="B132" s="260" t="str">
        <f>""</f>
        <v/>
      </c>
      <c r="C132" s="260" t="str">
        <f>""</f>
        <v/>
      </c>
      <c r="D132" s="260" t="str">
        <f>""</f>
        <v/>
      </c>
      <c r="E132" s="260" t="str">
        <f>""</f>
        <v/>
      </c>
      <c r="F132" s="260" t="str">
        <f>""</f>
        <v/>
      </c>
      <c r="G132" s="260" t="str">
        <f>""</f>
        <v/>
      </c>
      <c r="H132" s="260" t="str">
        <f>""</f>
        <v/>
      </c>
      <c r="I132" s="110">
        <f>IFERROR(IF(participantsA[[#This Row],[Role]]="Speaker",1,INDEX(countries[Subsidy],MATCH(participantsA[[#This Row],[Country]],countries[Country],0))),0)</f>
        <v>0</v>
      </c>
    </row>
    <row r="133" spans="1:9" x14ac:dyDescent="0.25">
      <c r="A133" s="260" t="str">
        <f>""</f>
        <v/>
      </c>
      <c r="B133" s="260" t="str">
        <f>""</f>
        <v/>
      </c>
      <c r="C133" s="260" t="str">
        <f>""</f>
        <v/>
      </c>
      <c r="D133" s="260" t="str">
        <f>""</f>
        <v/>
      </c>
      <c r="E133" s="260" t="str">
        <f>""</f>
        <v/>
      </c>
      <c r="F133" s="260" t="str">
        <f>""</f>
        <v/>
      </c>
      <c r="G133" s="260" t="str">
        <f>""</f>
        <v/>
      </c>
      <c r="H133" s="260" t="str">
        <f>""</f>
        <v/>
      </c>
      <c r="I133" s="110">
        <f>IFERROR(IF(participantsA[[#This Row],[Role]]="Speaker",1,INDEX(countries[Subsidy],MATCH(participantsA[[#This Row],[Country]],countries[Country],0))),0)</f>
        <v>0</v>
      </c>
    </row>
    <row r="134" spans="1:9" x14ac:dyDescent="0.25">
      <c r="A134" s="260" t="str">
        <f>""</f>
        <v/>
      </c>
      <c r="B134" s="260" t="str">
        <f>""</f>
        <v/>
      </c>
      <c r="C134" s="260" t="str">
        <f>""</f>
        <v/>
      </c>
      <c r="D134" s="260" t="str">
        <f>""</f>
        <v/>
      </c>
      <c r="E134" s="260" t="str">
        <f>""</f>
        <v/>
      </c>
      <c r="F134" s="260" t="str">
        <f>""</f>
        <v/>
      </c>
      <c r="G134" s="260" t="str">
        <f>""</f>
        <v/>
      </c>
      <c r="H134" s="260" t="str">
        <f>""</f>
        <v/>
      </c>
      <c r="I134" s="110">
        <f>IFERROR(IF(participantsA[[#This Row],[Role]]="Speaker",1,INDEX(countries[Subsidy],MATCH(participantsA[[#This Row],[Country]],countries[Country],0))),0)</f>
        <v>0</v>
      </c>
    </row>
    <row r="135" spans="1:9" x14ac:dyDescent="0.25">
      <c r="A135" s="260" t="str">
        <f>""</f>
        <v/>
      </c>
      <c r="B135" s="260" t="str">
        <f>""</f>
        <v/>
      </c>
      <c r="C135" s="260" t="str">
        <f>""</f>
        <v/>
      </c>
      <c r="D135" s="260" t="str">
        <f>""</f>
        <v/>
      </c>
      <c r="E135" s="260" t="str">
        <f>""</f>
        <v/>
      </c>
      <c r="F135" s="260" t="str">
        <f>""</f>
        <v/>
      </c>
      <c r="G135" s="260" t="str">
        <f>""</f>
        <v/>
      </c>
      <c r="H135" s="260" t="str">
        <f>""</f>
        <v/>
      </c>
      <c r="I135" s="110">
        <f>IFERROR(IF(participantsA[[#This Row],[Role]]="Speaker",1,INDEX(countries[Subsidy],MATCH(participantsA[[#This Row],[Country]],countries[Country],0))),0)</f>
        <v>0</v>
      </c>
    </row>
    <row r="136" spans="1:9" x14ac:dyDescent="0.25">
      <c r="A136" s="260" t="str">
        <f>""</f>
        <v/>
      </c>
      <c r="B136" s="260" t="str">
        <f>""</f>
        <v/>
      </c>
      <c r="C136" s="260" t="str">
        <f>""</f>
        <v/>
      </c>
      <c r="D136" s="260" t="str">
        <f>""</f>
        <v/>
      </c>
      <c r="E136" s="260" t="str">
        <f>""</f>
        <v/>
      </c>
      <c r="F136" s="260" t="str">
        <f>""</f>
        <v/>
      </c>
      <c r="G136" s="260" t="str">
        <f>""</f>
        <v/>
      </c>
      <c r="H136" s="260" t="str">
        <f>""</f>
        <v/>
      </c>
      <c r="I136" s="110">
        <f>IFERROR(IF(participantsA[[#This Row],[Role]]="Speaker",1,INDEX(countries[Subsidy],MATCH(participantsA[[#This Row],[Country]],countries[Country],0))),0)</f>
        <v>0</v>
      </c>
    </row>
    <row r="137" spans="1:9" x14ac:dyDescent="0.25">
      <c r="A137" s="260" t="str">
        <f>""</f>
        <v/>
      </c>
      <c r="B137" s="260" t="str">
        <f>""</f>
        <v/>
      </c>
      <c r="C137" s="260" t="str">
        <f>""</f>
        <v/>
      </c>
      <c r="D137" s="260" t="str">
        <f>""</f>
        <v/>
      </c>
      <c r="E137" s="260" t="str">
        <f>""</f>
        <v/>
      </c>
      <c r="F137" s="260" t="str">
        <f>""</f>
        <v/>
      </c>
      <c r="G137" s="260" t="str">
        <f>""</f>
        <v/>
      </c>
      <c r="H137" s="260" t="str">
        <f>""</f>
        <v/>
      </c>
      <c r="I137" s="110">
        <f>IFERROR(IF(participantsA[[#This Row],[Role]]="Speaker",1,INDEX(countries[Subsidy],MATCH(participantsA[[#This Row],[Country]],countries[Country],0))),0)</f>
        <v>0</v>
      </c>
    </row>
    <row r="138" spans="1:9" x14ac:dyDescent="0.25">
      <c r="A138" s="260" t="str">
        <f>""</f>
        <v/>
      </c>
      <c r="B138" s="260" t="str">
        <f>""</f>
        <v/>
      </c>
      <c r="C138" s="260" t="str">
        <f>""</f>
        <v/>
      </c>
      <c r="D138" s="260" t="str">
        <f>""</f>
        <v/>
      </c>
      <c r="E138" s="260" t="str">
        <f>""</f>
        <v/>
      </c>
      <c r="F138" s="260" t="str">
        <f>""</f>
        <v/>
      </c>
      <c r="G138" s="260" t="str">
        <f>""</f>
        <v/>
      </c>
      <c r="H138" s="260" t="str">
        <f>""</f>
        <v/>
      </c>
      <c r="I138" s="110">
        <f>IFERROR(IF(participantsA[[#This Row],[Role]]="Speaker",1,INDEX(countries[Subsidy],MATCH(participantsA[[#This Row],[Country]],countries[Country],0))),0)</f>
        <v>0</v>
      </c>
    </row>
    <row r="139" spans="1:9" x14ac:dyDescent="0.25">
      <c r="A139" s="260" t="str">
        <f>""</f>
        <v/>
      </c>
      <c r="B139" s="260" t="str">
        <f>""</f>
        <v/>
      </c>
      <c r="C139" s="260" t="str">
        <f>""</f>
        <v/>
      </c>
      <c r="D139" s="260" t="str">
        <f>""</f>
        <v/>
      </c>
      <c r="E139" s="260" t="str">
        <f>""</f>
        <v/>
      </c>
      <c r="F139" s="260" t="str">
        <f>""</f>
        <v/>
      </c>
      <c r="G139" s="260" t="str">
        <f>""</f>
        <v/>
      </c>
      <c r="H139" s="260" t="str">
        <f>""</f>
        <v/>
      </c>
      <c r="I139" s="110">
        <f>IFERROR(IF(participantsA[[#This Row],[Role]]="Speaker",1,INDEX(countries[Subsidy],MATCH(participantsA[[#This Row],[Country]],countries[Country],0))),0)</f>
        <v>0</v>
      </c>
    </row>
    <row r="140" spans="1:9" x14ac:dyDescent="0.25">
      <c r="A140" s="260" t="str">
        <f>""</f>
        <v/>
      </c>
      <c r="B140" s="260" t="str">
        <f>""</f>
        <v/>
      </c>
      <c r="C140" s="260" t="str">
        <f>""</f>
        <v/>
      </c>
      <c r="D140" s="260" t="str">
        <f>""</f>
        <v/>
      </c>
      <c r="E140" s="260" t="str">
        <f>""</f>
        <v/>
      </c>
      <c r="F140" s="260" t="str">
        <f>""</f>
        <v/>
      </c>
      <c r="G140" s="260" t="str">
        <f>""</f>
        <v/>
      </c>
      <c r="H140" s="260" t="str">
        <f>""</f>
        <v/>
      </c>
      <c r="I140" s="110">
        <f>IFERROR(IF(participantsA[[#This Row],[Role]]="Speaker",1,INDEX(countries[Subsidy],MATCH(participantsA[[#This Row],[Country]],countries[Country],0))),0)</f>
        <v>0</v>
      </c>
    </row>
    <row r="141" spans="1:9" x14ac:dyDescent="0.25">
      <c r="A141" s="260" t="str">
        <f>""</f>
        <v/>
      </c>
      <c r="B141" s="260" t="str">
        <f>""</f>
        <v/>
      </c>
      <c r="C141" s="260" t="str">
        <f>""</f>
        <v/>
      </c>
      <c r="D141" s="260" t="str">
        <f>""</f>
        <v/>
      </c>
      <c r="E141" s="260" t="str">
        <f>""</f>
        <v/>
      </c>
      <c r="F141" s="260" t="str">
        <f>""</f>
        <v/>
      </c>
      <c r="G141" s="260" t="str">
        <f>""</f>
        <v/>
      </c>
      <c r="H141" s="260" t="str">
        <f>""</f>
        <v/>
      </c>
      <c r="I141" s="110">
        <f>IFERROR(IF(participantsA[[#This Row],[Role]]="Speaker",1,INDEX(countries[Subsidy],MATCH(participantsA[[#This Row],[Country]],countries[Country],0))),0)</f>
        <v>0</v>
      </c>
    </row>
    <row r="142" spans="1:9" x14ac:dyDescent="0.25">
      <c r="A142" s="260" t="str">
        <f>""</f>
        <v/>
      </c>
      <c r="B142" s="260" t="str">
        <f>""</f>
        <v/>
      </c>
      <c r="C142" s="260" t="str">
        <f>""</f>
        <v/>
      </c>
      <c r="D142" s="260" t="str">
        <f>""</f>
        <v/>
      </c>
      <c r="E142" s="260" t="str">
        <f>""</f>
        <v/>
      </c>
      <c r="F142" s="260" t="str">
        <f>""</f>
        <v/>
      </c>
      <c r="G142" s="260" t="str">
        <f>""</f>
        <v/>
      </c>
      <c r="H142" s="260" t="str">
        <f>""</f>
        <v/>
      </c>
      <c r="I142" s="110">
        <f>IFERROR(IF(participantsA[[#This Row],[Role]]="Speaker",1,INDEX(countries[Subsidy],MATCH(participantsA[[#This Row],[Country]],countries[Country],0))),0)</f>
        <v>0</v>
      </c>
    </row>
    <row r="143" spans="1:9" x14ac:dyDescent="0.25">
      <c r="A143" s="260" t="str">
        <f>""</f>
        <v/>
      </c>
      <c r="B143" s="260" t="str">
        <f>""</f>
        <v/>
      </c>
      <c r="C143" s="260" t="str">
        <f>""</f>
        <v/>
      </c>
      <c r="D143" s="260" t="str">
        <f>""</f>
        <v/>
      </c>
      <c r="E143" s="260" t="str">
        <f>""</f>
        <v/>
      </c>
      <c r="F143" s="260" t="str">
        <f>""</f>
        <v/>
      </c>
      <c r="G143" s="260" t="str">
        <f>""</f>
        <v/>
      </c>
      <c r="H143" s="260" t="str">
        <f>""</f>
        <v/>
      </c>
      <c r="I143" s="110">
        <f>IFERROR(IF(participantsA[[#This Row],[Role]]="Speaker",1,INDEX(countries[Subsidy],MATCH(participantsA[[#This Row],[Country]],countries[Country],0))),0)</f>
        <v>0</v>
      </c>
    </row>
    <row r="144" spans="1:9" x14ac:dyDescent="0.25">
      <c r="A144" s="260" t="str">
        <f>""</f>
        <v/>
      </c>
      <c r="B144" s="260" t="str">
        <f>""</f>
        <v/>
      </c>
      <c r="C144" s="260" t="str">
        <f>""</f>
        <v/>
      </c>
      <c r="D144" s="260" t="str">
        <f>""</f>
        <v/>
      </c>
      <c r="E144" s="260" t="str">
        <f>""</f>
        <v/>
      </c>
      <c r="F144" s="260" t="str">
        <f>""</f>
        <v/>
      </c>
      <c r="G144" s="260" t="str">
        <f>""</f>
        <v/>
      </c>
      <c r="H144" s="260" t="str">
        <f>""</f>
        <v/>
      </c>
      <c r="I144" s="110">
        <f>IFERROR(IF(participantsA[[#This Row],[Role]]="Speaker",1,INDEX(countries[Subsidy],MATCH(participantsA[[#This Row],[Country]],countries[Country],0))),0)</f>
        <v>0</v>
      </c>
    </row>
    <row r="145" spans="1:9" x14ac:dyDescent="0.25">
      <c r="A145" s="260" t="str">
        <f>""</f>
        <v/>
      </c>
      <c r="B145" s="260" t="str">
        <f>""</f>
        <v/>
      </c>
      <c r="C145" s="260" t="str">
        <f>""</f>
        <v/>
      </c>
      <c r="D145" s="260" t="str">
        <f>""</f>
        <v/>
      </c>
      <c r="E145" s="260" t="str">
        <f>""</f>
        <v/>
      </c>
      <c r="F145" s="260" t="str">
        <f>""</f>
        <v/>
      </c>
      <c r="G145" s="260" t="str">
        <f>""</f>
        <v/>
      </c>
      <c r="H145" s="260" t="str">
        <f>""</f>
        <v/>
      </c>
      <c r="I145" s="110">
        <f>IFERROR(IF(participantsA[[#This Row],[Role]]="Speaker",1,INDEX(countries[Subsidy],MATCH(participantsA[[#This Row],[Country]],countries[Country],0))),0)</f>
        <v>0</v>
      </c>
    </row>
    <row r="146" spans="1:9" x14ac:dyDescent="0.25">
      <c r="A146" s="260" t="str">
        <f>""</f>
        <v/>
      </c>
      <c r="B146" s="260" t="str">
        <f>""</f>
        <v/>
      </c>
      <c r="C146" s="260" t="str">
        <f>""</f>
        <v/>
      </c>
      <c r="D146" s="260" t="str">
        <f>""</f>
        <v/>
      </c>
      <c r="E146" s="260" t="str">
        <f>""</f>
        <v/>
      </c>
      <c r="F146" s="260" t="str">
        <f>""</f>
        <v/>
      </c>
      <c r="G146" s="260" t="str">
        <f>""</f>
        <v/>
      </c>
      <c r="H146" s="260" t="str">
        <f>""</f>
        <v/>
      </c>
      <c r="I146" s="110">
        <f>IFERROR(IF(participantsA[[#This Row],[Role]]="Speaker",1,INDEX(countries[Subsidy],MATCH(participantsA[[#This Row],[Country]],countries[Country],0))),0)</f>
        <v>0</v>
      </c>
    </row>
    <row r="147" spans="1:9" x14ac:dyDescent="0.25">
      <c r="A147" s="260" t="str">
        <f>""</f>
        <v/>
      </c>
      <c r="B147" s="260" t="str">
        <f>""</f>
        <v/>
      </c>
      <c r="C147" s="260" t="str">
        <f>""</f>
        <v/>
      </c>
      <c r="D147" s="260" t="str">
        <f>""</f>
        <v/>
      </c>
      <c r="E147" s="260" t="str">
        <f>""</f>
        <v/>
      </c>
      <c r="F147" s="260" t="str">
        <f>""</f>
        <v/>
      </c>
      <c r="G147" s="260" t="str">
        <f>""</f>
        <v/>
      </c>
      <c r="H147" s="260" t="str">
        <f>""</f>
        <v/>
      </c>
      <c r="I147" s="110">
        <f>IFERROR(IF(participantsA[[#This Row],[Role]]="Speaker",1,INDEX(countries[Subsidy],MATCH(participantsA[[#This Row],[Country]],countries[Country],0))),0)</f>
        <v>0</v>
      </c>
    </row>
    <row r="148" spans="1:9" x14ac:dyDescent="0.25">
      <c r="A148" s="260" t="str">
        <f>""</f>
        <v/>
      </c>
      <c r="B148" s="260" t="str">
        <f>""</f>
        <v/>
      </c>
      <c r="C148" s="260" t="str">
        <f>""</f>
        <v/>
      </c>
      <c r="D148" s="260" t="str">
        <f>""</f>
        <v/>
      </c>
      <c r="E148" s="260" t="str">
        <f>""</f>
        <v/>
      </c>
      <c r="F148" s="260" t="str">
        <f>""</f>
        <v/>
      </c>
      <c r="G148" s="260" t="str">
        <f>""</f>
        <v/>
      </c>
      <c r="H148" s="260" t="str">
        <f>""</f>
        <v/>
      </c>
      <c r="I148" s="110">
        <f>IFERROR(IF(participantsA[[#This Row],[Role]]="Speaker",1,INDEX(countries[Subsidy],MATCH(participantsA[[#This Row],[Country]],countries[Country],0))),0)</f>
        <v>0</v>
      </c>
    </row>
    <row r="149" spans="1:9" x14ac:dyDescent="0.25">
      <c r="A149" s="260" t="str">
        <f>""</f>
        <v/>
      </c>
      <c r="B149" s="260" t="str">
        <f>""</f>
        <v/>
      </c>
      <c r="C149" s="260" t="str">
        <f>""</f>
        <v/>
      </c>
      <c r="D149" s="260" t="str">
        <f>""</f>
        <v/>
      </c>
      <c r="E149" s="260" t="str">
        <f>""</f>
        <v/>
      </c>
      <c r="F149" s="260" t="str">
        <f>""</f>
        <v/>
      </c>
      <c r="G149" s="260" t="str">
        <f>""</f>
        <v/>
      </c>
      <c r="H149" s="260" t="str">
        <f>""</f>
        <v/>
      </c>
      <c r="I149" s="110">
        <f>IFERROR(IF(participantsA[[#This Row],[Role]]="Speaker",1,INDEX(countries[Subsidy],MATCH(participantsA[[#This Row],[Country]],countries[Country],0))),0)</f>
        <v>0</v>
      </c>
    </row>
    <row r="150" spans="1:9" x14ac:dyDescent="0.25">
      <c r="A150" s="260" t="str">
        <f>""</f>
        <v/>
      </c>
      <c r="B150" s="260" t="str">
        <f>""</f>
        <v/>
      </c>
      <c r="C150" s="260" t="str">
        <f>""</f>
        <v/>
      </c>
      <c r="D150" s="260" t="str">
        <f>""</f>
        <v/>
      </c>
      <c r="E150" s="260" t="str">
        <f>""</f>
        <v/>
      </c>
      <c r="F150" s="260" t="str">
        <f>""</f>
        <v/>
      </c>
      <c r="G150" s="260" t="str">
        <f>""</f>
        <v/>
      </c>
      <c r="H150" s="260" t="str">
        <f>""</f>
        <v/>
      </c>
      <c r="I150" s="111">
        <f>IFERROR(IF(participantsA[[#This Row],[Role]]="Speaker",1,INDEX(countries[Subsidy],MATCH(participantsA[[#This Row],[Country]],countries[Country],0))),0)</f>
        <v>0</v>
      </c>
    </row>
  </sheetData>
  <sheetProtection algorithmName="SHA-512" hashValue="3eWHAr6qv215IUT9CYGdAaSErOzSoPYp7jB4c87K2o146FzZxlmHjA8NVv8hPoULKahuVqx+1Yhpg+Bm80QMPA==" saltValue="5OzlKjf4W6+fAKzUWHDB9Q==" spinCount="100000" sheet="1" objects="1" scenarios="1" selectLockedCells="1"/>
  <mergeCells count="3">
    <mergeCell ref="A4:I4"/>
    <mergeCell ref="C1:E1"/>
    <mergeCell ref="C2:E2"/>
  </mergeCells>
  <conditionalFormatting sqref="A1:I150">
    <cfRule type="expression" dxfId="44" priority="4">
      <formula>AND(CELL("Protect",A1)=0,ISODD(CELL("Row",A1)),LEN(A1)=0)</formula>
    </cfRule>
    <cfRule type="expression" dxfId="43" priority="5">
      <formula>AND(CELL("Protect",A1)=0,ISEVEN(CELL("Row",A1)),LEN(A1)=0)</formula>
    </cfRule>
  </conditionalFormatting>
  <dataValidations count="9">
    <dataValidation type="list" allowBlank="1" showErrorMessage="1" sqref="F6:F150">
      <formula1>"Speaker,Non-Speaker"</formula1>
    </dataValidation>
    <dataValidation type="list" allowBlank="1" showErrorMessage="1" sqref="G6:G150">
      <formula1>"Firm,Tentative,None"</formula1>
    </dataValidation>
    <dataValidation type="list" errorStyle="warning" allowBlank="1" showErrorMessage="1" errorTitle="Non-Partner Country" error="That country isn't in our list. Are you sure?" sqref="E7:E150">
      <formula1>countryList</formula1>
    </dataValidation>
    <dataValidation type="date" operator="greaterThan" allowBlank="1" showInputMessage="1" showErrorMessage="1" errorTitle="Enter a date" error="Please enter a date" sqref="F2">
      <formula1>36526</formula1>
    </dataValidation>
    <dataValidation type="date" operator="greaterThanOrEqual" allowBlank="1" showInputMessage="1" showErrorMessage="1" errorTitle="Enter a date" error="Please enter a date after the start date." sqref="G2">
      <formula1>startDate</formula1>
    </dataValidation>
    <dataValidation type="list" allowBlank="1" showInputMessage="1" showErrorMessage="1" sqref="A2">
      <formula1>eventTypes</formula1>
    </dataValidation>
    <dataValidation type="whole" operator="greaterThanOrEqual" allowBlank="1" showInputMessage="1" showErrorMessage="1" errorTitle="Number only" error="Please enter the number of days only" sqref="H2">
      <formula1>0</formula1>
    </dataValidation>
    <dataValidation allowBlank="1" sqref="B2"/>
    <dataValidation type="list" errorStyle="warning" allowBlank="1" showErrorMessage="1" errorTitle="Non-Partner Country" error="That country isn't in our list. Are you sure?" sqref="E6">
      <formula1>countryList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&amp;R&amp;9 &amp;K00-049201908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202"/>
  <sheetViews>
    <sheetView topLeftCell="A97" workbookViewId="0">
      <selection activeCell="F136" sqref="F136"/>
    </sheetView>
  </sheetViews>
  <sheetFormatPr defaultRowHeight="14.5" x14ac:dyDescent="0.35"/>
  <cols>
    <col min="1" max="1" width="38.1796875" bestFit="1" customWidth="1"/>
    <col min="2" max="2" width="10.81640625" bestFit="1" customWidth="1"/>
    <col min="5" max="5" width="29.453125" bestFit="1" customWidth="1"/>
    <col min="6" max="6" width="28.1796875" bestFit="1" customWidth="1"/>
    <col min="7" max="7" width="13.7265625" customWidth="1"/>
  </cols>
  <sheetData>
    <row r="1" spans="1:6" x14ac:dyDescent="0.35">
      <c r="A1" s="1" t="s">
        <v>4</v>
      </c>
      <c r="B1" s="1" t="s">
        <v>68</v>
      </c>
      <c r="C1" s="1" t="s">
        <v>67</v>
      </c>
      <c r="E1" t="s">
        <v>290</v>
      </c>
      <c r="F1" t="s">
        <v>289</v>
      </c>
    </row>
    <row r="2" spans="1:6" x14ac:dyDescent="0.35">
      <c r="A2" s="2" t="s">
        <v>6</v>
      </c>
      <c r="B2" s="5" t="s">
        <v>69</v>
      </c>
      <c r="C2" s="3">
        <v>1</v>
      </c>
      <c r="E2" t="s">
        <v>286</v>
      </c>
      <c r="F2" t="s">
        <v>291</v>
      </c>
    </row>
    <row r="3" spans="1:6" x14ac:dyDescent="0.35">
      <c r="A3" s="4" t="s">
        <v>7</v>
      </c>
      <c r="B3" s="5" t="s">
        <v>69</v>
      </c>
      <c r="C3" s="3">
        <v>1</v>
      </c>
      <c r="E3" t="s">
        <v>287</v>
      </c>
      <c r="F3" t="s">
        <v>292</v>
      </c>
    </row>
    <row r="4" spans="1:6" x14ac:dyDescent="0.35">
      <c r="A4" s="4" t="s">
        <v>8</v>
      </c>
      <c r="B4" s="5" t="s">
        <v>69</v>
      </c>
      <c r="C4" s="3">
        <v>1</v>
      </c>
      <c r="E4" t="s">
        <v>288</v>
      </c>
      <c r="F4" t="s">
        <v>293</v>
      </c>
    </row>
    <row r="5" spans="1:6" x14ac:dyDescent="0.35">
      <c r="A5" s="4" t="s">
        <v>9</v>
      </c>
      <c r="B5" s="5" t="s">
        <v>69</v>
      </c>
      <c r="C5" s="3">
        <v>1</v>
      </c>
    </row>
    <row r="6" spans="1:6" x14ac:dyDescent="0.35">
      <c r="A6" s="4" t="s">
        <v>10</v>
      </c>
      <c r="B6" s="5" t="s">
        <v>69</v>
      </c>
      <c r="C6" s="3">
        <v>1</v>
      </c>
    </row>
    <row r="7" spans="1:6" x14ac:dyDescent="0.35">
      <c r="A7" s="4" t="s">
        <v>327</v>
      </c>
      <c r="B7" s="5" t="s">
        <v>69</v>
      </c>
      <c r="C7" s="3">
        <v>1</v>
      </c>
      <c r="E7" s="1" t="s">
        <v>4</v>
      </c>
    </row>
    <row r="8" spans="1:6" x14ac:dyDescent="0.35">
      <c r="A8" s="4" t="s">
        <v>11</v>
      </c>
      <c r="B8" s="5" t="s">
        <v>69</v>
      </c>
      <c r="C8" s="3">
        <v>1</v>
      </c>
      <c r="E8" s="271" t="s">
        <v>69</v>
      </c>
    </row>
    <row r="9" spans="1:6" x14ac:dyDescent="0.35">
      <c r="A9" s="4" t="s">
        <v>12</v>
      </c>
      <c r="B9" s="5" t="s">
        <v>69</v>
      </c>
      <c r="C9" s="3">
        <v>1</v>
      </c>
      <c r="E9" s="6" t="s">
        <v>204</v>
      </c>
    </row>
    <row r="10" spans="1:6" x14ac:dyDescent="0.35">
      <c r="A10" s="278" t="s">
        <v>326</v>
      </c>
      <c r="B10" s="279" t="s">
        <v>69</v>
      </c>
      <c r="C10" s="280">
        <v>1</v>
      </c>
      <c r="E10" s="6" t="s">
        <v>206</v>
      </c>
    </row>
    <row r="11" spans="1:6" x14ac:dyDescent="0.35">
      <c r="A11" s="4" t="s">
        <v>13</v>
      </c>
      <c r="B11" s="5" t="s">
        <v>69</v>
      </c>
      <c r="C11" s="3">
        <v>1</v>
      </c>
      <c r="E11" s="6" t="s">
        <v>207</v>
      </c>
    </row>
    <row r="12" spans="1:6" x14ac:dyDescent="0.35">
      <c r="A12" s="4" t="s">
        <v>14</v>
      </c>
      <c r="B12" s="5" t="s">
        <v>69</v>
      </c>
      <c r="C12" s="3">
        <v>1</v>
      </c>
      <c r="E12" s="6" t="s">
        <v>208</v>
      </c>
    </row>
    <row r="13" spans="1:6" x14ac:dyDescent="0.35">
      <c r="A13" s="4" t="s">
        <v>15</v>
      </c>
      <c r="B13" s="5" t="s">
        <v>69</v>
      </c>
      <c r="C13" s="3">
        <v>1</v>
      </c>
      <c r="E13" s="8" t="s">
        <v>77</v>
      </c>
    </row>
    <row r="14" spans="1:6" x14ac:dyDescent="0.35">
      <c r="A14" s="4" t="s">
        <v>16</v>
      </c>
      <c r="B14" s="5" t="s">
        <v>69</v>
      </c>
      <c r="C14" s="3">
        <v>1</v>
      </c>
      <c r="E14" s="8" t="s">
        <v>78</v>
      </c>
    </row>
    <row r="15" spans="1:6" x14ac:dyDescent="0.35">
      <c r="A15" s="4" t="s">
        <v>17</v>
      </c>
      <c r="B15" s="5" t="s">
        <v>69</v>
      </c>
      <c r="C15" s="3">
        <v>1</v>
      </c>
      <c r="E15" s="8" t="s">
        <v>197</v>
      </c>
    </row>
    <row r="16" spans="1:6" x14ac:dyDescent="0.35">
      <c r="A16" s="4" t="s">
        <v>18</v>
      </c>
      <c r="B16" s="5" t="s">
        <v>69</v>
      </c>
      <c r="C16" s="3">
        <v>1</v>
      </c>
      <c r="E16" s="8" t="s">
        <v>79</v>
      </c>
    </row>
    <row r="17" spans="1:5" x14ac:dyDescent="0.35">
      <c r="A17" s="4" t="s">
        <v>19</v>
      </c>
      <c r="B17" s="5" t="s">
        <v>69</v>
      </c>
      <c r="C17" s="3">
        <v>1</v>
      </c>
      <c r="E17" s="8" t="s">
        <v>198</v>
      </c>
    </row>
    <row r="18" spans="1:5" x14ac:dyDescent="0.35">
      <c r="A18" s="4" t="s">
        <v>20</v>
      </c>
      <c r="B18" s="5" t="s">
        <v>69</v>
      </c>
      <c r="C18" s="3">
        <v>1</v>
      </c>
      <c r="E18" s="8" t="s">
        <v>80</v>
      </c>
    </row>
    <row r="19" spans="1:5" x14ac:dyDescent="0.35">
      <c r="A19" s="4" t="s">
        <v>21</v>
      </c>
      <c r="B19" s="5" t="s">
        <v>69</v>
      </c>
      <c r="C19" s="3">
        <v>1</v>
      </c>
      <c r="E19" s="8" t="s">
        <v>81</v>
      </c>
    </row>
    <row r="20" spans="1:5" x14ac:dyDescent="0.35">
      <c r="A20" s="4" t="s">
        <v>52</v>
      </c>
      <c r="B20" s="5" t="s">
        <v>69</v>
      </c>
      <c r="C20" s="3">
        <v>1</v>
      </c>
      <c r="E20" s="8" t="s">
        <v>82</v>
      </c>
    </row>
    <row r="21" spans="1:5" x14ac:dyDescent="0.35">
      <c r="A21" s="4" t="s">
        <v>22</v>
      </c>
      <c r="B21" s="5" t="s">
        <v>69</v>
      </c>
      <c r="C21" s="3">
        <v>1</v>
      </c>
      <c r="E21" s="8" t="s">
        <v>83</v>
      </c>
    </row>
    <row r="22" spans="1:5" x14ac:dyDescent="0.35">
      <c r="A22" s="4" t="s">
        <v>315</v>
      </c>
      <c r="B22" s="5" t="s">
        <v>69</v>
      </c>
      <c r="C22" s="3">
        <v>1</v>
      </c>
      <c r="E22" s="8" t="s">
        <v>84</v>
      </c>
    </row>
    <row r="23" spans="1:5" x14ac:dyDescent="0.35">
      <c r="A23" s="4" t="s">
        <v>23</v>
      </c>
      <c r="B23" s="5" t="s">
        <v>69</v>
      </c>
      <c r="C23" s="3">
        <v>1</v>
      </c>
      <c r="E23" s="8" t="s">
        <v>85</v>
      </c>
    </row>
    <row r="24" spans="1:5" x14ac:dyDescent="0.35">
      <c r="A24" s="4" t="s">
        <v>24</v>
      </c>
      <c r="B24" s="5" t="s">
        <v>69</v>
      </c>
      <c r="C24" s="3">
        <v>1</v>
      </c>
      <c r="E24" s="8" t="s">
        <v>86</v>
      </c>
    </row>
    <row r="25" spans="1:5" x14ac:dyDescent="0.35">
      <c r="A25" s="4" t="s">
        <v>25</v>
      </c>
      <c r="B25" s="5" t="s">
        <v>69</v>
      </c>
      <c r="C25" s="3">
        <v>1</v>
      </c>
      <c r="E25" s="8" t="s">
        <v>87</v>
      </c>
    </row>
    <row r="26" spans="1:5" x14ac:dyDescent="0.35">
      <c r="A26" s="4" t="s">
        <v>26</v>
      </c>
      <c r="B26" s="5" t="s">
        <v>69</v>
      </c>
      <c r="C26" s="3">
        <v>1</v>
      </c>
      <c r="E26" s="8" t="s">
        <v>88</v>
      </c>
    </row>
    <row r="27" spans="1:5" x14ac:dyDescent="0.35">
      <c r="A27" s="4" t="s">
        <v>171</v>
      </c>
      <c r="B27" s="5" t="s">
        <v>69</v>
      </c>
      <c r="C27" s="3">
        <v>1</v>
      </c>
      <c r="E27" s="8" t="s">
        <v>89</v>
      </c>
    </row>
    <row r="28" spans="1:5" x14ac:dyDescent="0.35">
      <c r="A28" s="4" t="s">
        <v>27</v>
      </c>
      <c r="B28" s="5" t="s">
        <v>69</v>
      </c>
      <c r="C28" s="3">
        <v>1</v>
      </c>
      <c r="E28" s="8" t="s">
        <v>90</v>
      </c>
    </row>
    <row r="29" spans="1:5" x14ac:dyDescent="0.35">
      <c r="A29" s="4" t="s">
        <v>28</v>
      </c>
      <c r="B29" s="5" t="s">
        <v>69</v>
      </c>
      <c r="C29" s="3">
        <v>1</v>
      </c>
      <c r="E29" s="8" t="s">
        <v>91</v>
      </c>
    </row>
    <row r="30" spans="1:5" x14ac:dyDescent="0.35">
      <c r="A30" s="357" t="s">
        <v>328</v>
      </c>
      <c r="B30" s="353" t="s">
        <v>69</v>
      </c>
      <c r="C30" s="358">
        <v>1</v>
      </c>
      <c r="E30" s="8" t="s">
        <v>92</v>
      </c>
    </row>
    <row r="31" spans="1:5" x14ac:dyDescent="0.35">
      <c r="A31" s="4" t="s">
        <v>319</v>
      </c>
      <c r="B31" s="5" t="s">
        <v>69</v>
      </c>
      <c r="C31" s="3">
        <v>1</v>
      </c>
      <c r="E31" s="8" t="s">
        <v>93</v>
      </c>
    </row>
    <row r="32" spans="1:5" x14ac:dyDescent="0.35">
      <c r="A32" s="4" t="s">
        <v>29</v>
      </c>
      <c r="B32" s="5" t="s">
        <v>69</v>
      </c>
      <c r="C32" s="3">
        <v>1</v>
      </c>
      <c r="E32" s="8" t="s">
        <v>94</v>
      </c>
    </row>
    <row r="33" spans="1:5" x14ac:dyDescent="0.35">
      <c r="A33" s="4" t="s">
        <v>30</v>
      </c>
      <c r="B33" s="5" t="s">
        <v>69</v>
      </c>
      <c r="C33" s="3">
        <v>1</v>
      </c>
      <c r="E33" s="8" t="s">
        <v>199</v>
      </c>
    </row>
    <row r="34" spans="1:5" x14ac:dyDescent="0.35">
      <c r="A34" s="4" t="s">
        <v>31</v>
      </c>
      <c r="B34" s="5" t="s">
        <v>69</v>
      </c>
      <c r="C34" s="3">
        <v>1</v>
      </c>
      <c r="E34" s="8" t="s">
        <v>95</v>
      </c>
    </row>
    <row r="35" spans="1:5" x14ac:dyDescent="0.35">
      <c r="A35" s="276" t="s">
        <v>317</v>
      </c>
      <c r="B35" s="5" t="s">
        <v>70</v>
      </c>
      <c r="C35" s="3">
        <v>0</v>
      </c>
      <c r="E35" s="8" t="s">
        <v>96</v>
      </c>
    </row>
    <row r="36" spans="1:5" x14ac:dyDescent="0.35">
      <c r="A36" s="4" t="s">
        <v>32</v>
      </c>
      <c r="B36" s="5" t="s">
        <v>70</v>
      </c>
      <c r="C36" s="3">
        <v>1</v>
      </c>
      <c r="E36" s="8" t="s">
        <v>97</v>
      </c>
    </row>
    <row r="37" spans="1:5" x14ac:dyDescent="0.35">
      <c r="A37" s="4" t="s">
        <v>33</v>
      </c>
      <c r="B37" s="5" t="s">
        <v>70</v>
      </c>
      <c r="C37" s="3">
        <v>1</v>
      </c>
      <c r="E37" s="8" t="s">
        <v>99</v>
      </c>
    </row>
    <row r="38" spans="1:5" x14ac:dyDescent="0.35">
      <c r="A38" s="4" t="s">
        <v>34</v>
      </c>
      <c r="B38" s="5" t="s">
        <v>70</v>
      </c>
      <c r="C38" s="3">
        <v>1</v>
      </c>
      <c r="E38" s="8" t="s">
        <v>100</v>
      </c>
    </row>
    <row r="39" spans="1:5" x14ac:dyDescent="0.35">
      <c r="A39" s="4" t="s">
        <v>35</v>
      </c>
      <c r="B39" s="5" t="s">
        <v>70</v>
      </c>
      <c r="C39" s="3">
        <v>1</v>
      </c>
      <c r="E39" s="8" t="s">
        <v>101</v>
      </c>
    </row>
    <row r="40" spans="1:5" x14ac:dyDescent="0.35">
      <c r="A40" s="4" t="s">
        <v>36</v>
      </c>
      <c r="B40" s="5" t="s">
        <v>70</v>
      </c>
      <c r="C40" s="3">
        <v>1</v>
      </c>
      <c r="E40" s="8" t="s">
        <v>102</v>
      </c>
    </row>
    <row r="41" spans="1:5" x14ac:dyDescent="0.35">
      <c r="A41" s="4" t="s">
        <v>37</v>
      </c>
      <c r="B41" s="5" t="s">
        <v>70</v>
      </c>
      <c r="C41" s="3">
        <v>1</v>
      </c>
      <c r="E41" s="8" t="s">
        <v>103</v>
      </c>
    </row>
    <row r="42" spans="1:5" x14ac:dyDescent="0.35">
      <c r="A42" s="275" t="s">
        <v>316</v>
      </c>
      <c r="B42" s="5" t="s">
        <v>70</v>
      </c>
      <c r="C42" s="3">
        <v>0</v>
      </c>
      <c r="E42" s="8" t="s">
        <v>104</v>
      </c>
    </row>
    <row r="43" spans="1:5" x14ac:dyDescent="0.35">
      <c r="A43" s="4" t="s">
        <v>38</v>
      </c>
      <c r="B43" s="5" t="s">
        <v>70</v>
      </c>
      <c r="C43" s="3">
        <v>1</v>
      </c>
      <c r="E43" s="8" t="s">
        <v>105</v>
      </c>
    </row>
    <row r="44" spans="1:5" x14ac:dyDescent="0.35">
      <c r="A44" s="4" t="s">
        <v>98</v>
      </c>
      <c r="B44" s="5" t="s">
        <v>70</v>
      </c>
      <c r="C44" s="3">
        <v>1</v>
      </c>
      <c r="E44" s="8" t="s">
        <v>106</v>
      </c>
    </row>
    <row r="45" spans="1:5" x14ac:dyDescent="0.35">
      <c r="A45" s="4" t="s">
        <v>39</v>
      </c>
      <c r="B45" s="5" t="s">
        <v>70</v>
      </c>
      <c r="C45" s="3">
        <v>1</v>
      </c>
      <c r="E45" s="8" t="s">
        <v>107</v>
      </c>
    </row>
    <row r="46" spans="1:5" x14ac:dyDescent="0.35">
      <c r="A46" s="4" t="s">
        <v>40</v>
      </c>
      <c r="B46" s="5" t="s">
        <v>70</v>
      </c>
      <c r="C46" s="3">
        <v>1</v>
      </c>
      <c r="E46" s="8" t="s">
        <v>108</v>
      </c>
    </row>
    <row r="47" spans="1:5" x14ac:dyDescent="0.35">
      <c r="A47" s="4" t="s">
        <v>41</v>
      </c>
      <c r="B47" s="5" t="s">
        <v>70</v>
      </c>
      <c r="C47" s="3">
        <v>1</v>
      </c>
      <c r="E47" s="8" t="s">
        <v>109</v>
      </c>
    </row>
    <row r="48" spans="1:5" x14ac:dyDescent="0.35">
      <c r="A48" s="4" t="s">
        <v>42</v>
      </c>
      <c r="B48" s="5" t="s">
        <v>70</v>
      </c>
      <c r="C48" s="3">
        <v>1</v>
      </c>
      <c r="E48" s="8" t="s">
        <v>110</v>
      </c>
    </row>
    <row r="49" spans="1:5" x14ac:dyDescent="0.35">
      <c r="A49" s="4" t="s">
        <v>43</v>
      </c>
      <c r="B49" s="5" t="s">
        <v>70</v>
      </c>
      <c r="C49" s="3">
        <v>1</v>
      </c>
      <c r="E49" s="8" t="s">
        <v>111</v>
      </c>
    </row>
    <row r="50" spans="1:5" x14ac:dyDescent="0.35">
      <c r="A50" s="4" t="s">
        <v>44</v>
      </c>
      <c r="B50" s="5" t="s">
        <v>70</v>
      </c>
      <c r="C50" s="3">
        <v>1</v>
      </c>
      <c r="E50" s="8" t="s">
        <v>112</v>
      </c>
    </row>
    <row r="51" spans="1:5" x14ac:dyDescent="0.35">
      <c r="A51" s="4" t="s">
        <v>45</v>
      </c>
      <c r="B51" s="5" t="s">
        <v>70</v>
      </c>
      <c r="C51" s="3">
        <v>1</v>
      </c>
      <c r="E51" s="8" t="s">
        <v>113</v>
      </c>
    </row>
    <row r="52" spans="1:5" x14ac:dyDescent="0.35">
      <c r="A52" s="4" t="s">
        <v>46</v>
      </c>
      <c r="B52" s="5" t="s">
        <v>70</v>
      </c>
      <c r="C52" s="3">
        <v>1</v>
      </c>
      <c r="E52" s="8" t="s">
        <v>114</v>
      </c>
    </row>
    <row r="53" spans="1:5" x14ac:dyDescent="0.35">
      <c r="A53" s="4" t="s">
        <v>47</v>
      </c>
      <c r="B53" s="5" t="s">
        <v>70</v>
      </c>
      <c r="C53" s="3">
        <v>1</v>
      </c>
      <c r="E53" s="8" t="s">
        <v>115</v>
      </c>
    </row>
    <row r="54" spans="1:5" x14ac:dyDescent="0.35">
      <c r="A54" s="4" t="s">
        <v>48</v>
      </c>
      <c r="B54" s="5" t="s">
        <v>70</v>
      </c>
      <c r="C54" s="3">
        <v>1</v>
      </c>
      <c r="E54" s="8" t="s">
        <v>200</v>
      </c>
    </row>
    <row r="55" spans="1:5" x14ac:dyDescent="0.35">
      <c r="A55" s="4" t="s">
        <v>49</v>
      </c>
      <c r="B55" s="5" t="s">
        <v>70</v>
      </c>
      <c r="C55" s="3">
        <v>1</v>
      </c>
      <c r="E55" s="8" t="s">
        <v>116</v>
      </c>
    </row>
    <row r="56" spans="1:5" x14ac:dyDescent="0.35">
      <c r="A56" s="4" t="s">
        <v>50</v>
      </c>
      <c r="B56" s="5" t="s">
        <v>70</v>
      </c>
      <c r="C56" s="3">
        <v>1</v>
      </c>
      <c r="E56" s="8" t="s">
        <v>117</v>
      </c>
    </row>
    <row r="57" spans="1:5" x14ac:dyDescent="0.35">
      <c r="A57" s="4" t="s">
        <v>51</v>
      </c>
      <c r="B57" s="5" t="s">
        <v>70</v>
      </c>
      <c r="C57" s="3">
        <v>1</v>
      </c>
      <c r="E57" s="8" t="s">
        <v>118</v>
      </c>
    </row>
    <row r="58" spans="1:5" x14ac:dyDescent="0.35">
      <c r="A58" s="4" t="s">
        <v>53</v>
      </c>
      <c r="B58" s="5" t="s">
        <v>70</v>
      </c>
      <c r="C58" s="3">
        <v>1</v>
      </c>
      <c r="E58" s="8" t="s">
        <v>119</v>
      </c>
    </row>
    <row r="59" spans="1:5" x14ac:dyDescent="0.35">
      <c r="A59" s="4" t="s">
        <v>54</v>
      </c>
      <c r="B59" s="5" t="s">
        <v>70</v>
      </c>
      <c r="C59" s="3">
        <v>1</v>
      </c>
      <c r="E59" s="8" t="s">
        <v>120</v>
      </c>
    </row>
    <row r="60" spans="1:5" x14ac:dyDescent="0.35">
      <c r="A60" s="4" t="s">
        <v>55</v>
      </c>
      <c r="B60" s="5" t="s">
        <v>70</v>
      </c>
      <c r="C60" s="3">
        <v>1</v>
      </c>
      <c r="E60" s="8" t="s">
        <v>121</v>
      </c>
    </row>
    <row r="61" spans="1:5" x14ac:dyDescent="0.35">
      <c r="A61" s="4" t="s">
        <v>56</v>
      </c>
      <c r="B61" s="5" t="s">
        <v>70</v>
      </c>
      <c r="C61" s="3">
        <v>1</v>
      </c>
      <c r="E61" s="8" t="s">
        <v>122</v>
      </c>
    </row>
    <row r="62" spans="1:5" x14ac:dyDescent="0.35">
      <c r="A62" s="4" t="s">
        <v>57</v>
      </c>
      <c r="B62" s="5" t="s">
        <v>70</v>
      </c>
      <c r="C62" s="3">
        <v>1</v>
      </c>
      <c r="E62" s="8" t="s">
        <v>123</v>
      </c>
    </row>
    <row r="63" spans="1:5" x14ac:dyDescent="0.35">
      <c r="A63" s="4" t="s">
        <v>314</v>
      </c>
      <c r="B63" s="5" t="s">
        <v>70</v>
      </c>
      <c r="C63" s="3">
        <v>1</v>
      </c>
      <c r="E63" s="8" t="s">
        <v>124</v>
      </c>
    </row>
    <row r="64" spans="1:5" x14ac:dyDescent="0.35">
      <c r="A64" s="277" t="s">
        <v>318</v>
      </c>
      <c r="B64" s="5" t="s">
        <v>70</v>
      </c>
      <c r="C64" s="3">
        <v>0</v>
      </c>
      <c r="E64" s="8" t="s">
        <v>125</v>
      </c>
    </row>
    <row r="65" spans="1:5" x14ac:dyDescent="0.35">
      <c r="A65" s="4" t="s">
        <v>58</v>
      </c>
      <c r="B65" s="5" t="s">
        <v>70</v>
      </c>
      <c r="C65" s="3">
        <v>1</v>
      </c>
      <c r="E65" s="8" t="s">
        <v>126</v>
      </c>
    </row>
    <row r="66" spans="1:5" x14ac:dyDescent="0.35">
      <c r="A66" s="4" t="s">
        <v>59</v>
      </c>
      <c r="B66" s="5" t="s">
        <v>70</v>
      </c>
      <c r="C66" s="3">
        <v>1</v>
      </c>
      <c r="E66" s="8" t="s">
        <v>127</v>
      </c>
    </row>
    <row r="67" spans="1:5" x14ac:dyDescent="0.35">
      <c r="A67" s="4" t="s">
        <v>60</v>
      </c>
      <c r="B67" s="5" t="s">
        <v>70</v>
      </c>
      <c r="C67" s="3">
        <v>1</v>
      </c>
      <c r="E67" s="8" t="s">
        <v>128</v>
      </c>
    </row>
    <row r="68" spans="1:5" x14ac:dyDescent="0.35">
      <c r="A68" s="4" t="s">
        <v>61</v>
      </c>
      <c r="B68" s="5" t="s">
        <v>70</v>
      </c>
      <c r="C68" s="3">
        <v>1</v>
      </c>
      <c r="E68" s="8" t="s">
        <v>129</v>
      </c>
    </row>
    <row r="69" spans="1:5" x14ac:dyDescent="0.35">
      <c r="A69" s="4" t="s">
        <v>62</v>
      </c>
      <c r="B69" s="5" t="s">
        <v>70</v>
      </c>
      <c r="C69" s="3">
        <v>1</v>
      </c>
      <c r="E69" s="8" t="s">
        <v>130</v>
      </c>
    </row>
    <row r="70" spans="1:5" x14ac:dyDescent="0.35">
      <c r="A70" s="4" t="s">
        <v>63</v>
      </c>
      <c r="B70" s="5" t="s">
        <v>70</v>
      </c>
      <c r="C70" s="3">
        <v>1</v>
      </c>
      <c r="E70" s="8" t="s">
        <v>131</v>
      </c>
    </row>
    <row r="71" spans="1:5" x14ac:dyDescent="0.35">
      <c r="A71" s="4" t="s">
        <v>64</v>
      </c>
      <c r="B71" s="5" t="s">
        <v>70</v>
      </c>
      <c r="C71" s="3">
        <v>1</v>
      </c>
      <c r="E71" s="8" t="s">
        <v>132</v>
      </c>
    </row>
    <row r="72" spans="1:5" x14ac:dyDescent="0.35">
      <c r="A72" s="6" t="s">
        <v>65</v>
      </c>
      <c r="B72" s="5" t="s">
        <v>70</v>
      </c>
      <c r="C72" s="3">
        <v>1</v>
      </c>
      <c r="E72" s="8" t="s">
        <v>133</v>
      </c>
    </row>
    <row r="73" spans="1:5" x14ac:dyDescent="0.35">
      <c r="A73" s="272" t="s">
        <v>69</v>
      </c>
      <c r="B73" s="273" t="s">
        <v>205</v>
      </c>
      <c r="C73" s="274">
        <v>1</v>
      </c>
      <c r="E73" s="8" t="s">
        <v>134</v>
      </c>
    </row>
    <row r="74" spans="1:5" x14ac:dyDescent="0.35">
      <c r="A74" s="6" t="s">
        <v>204</v>
      </c>
      <c r="B74" s="5" t="s">
        <v>205</v>
      </c>
      <c r="C74" s="3">
        <v>1</v>
      </c>
      <c r="E74" s="8" t="s">
        <v>135</v>
      </c>
    </row>
    <row r="75" spans="1:5" x14ac:dyDescent="0.35">
      <c r="A75" s="6" t="s">
        <v>206</v>
      </c>
      <c r="B75" s="5" t="s">
        <v>205</v>
      </c>
      <c r="C75" s="3">
        <v>1</v>
      </c>
      <c r="E75" s="8" t="s">
        <v>136</v>
      </c>
    </row>
    <row r="76" spans="1:5" x14ac:dyDescent="0.35">
      <c r="A76" s="6" t="s">
        <v>207</v>
      </c>
      <c r="B76" s="5" t="s">
        <v>205</v>
      </c>
      <c r="C76" s="3">
        <v>1</v>
      </c>
      <c r="E76" s="8" t="s">
        <v>137</v>
      </c>
    </row>
    <row r="77" spans="1:5" x14ac:dyDescent="0.35">
      <c r="A77" s="6" t="s">
        <v>208</v>
      </c>
      <c r="B77" s="5" t="s">
        <v>205</v>
      </c>
      <c r="C77" s="3">
        <v>1</v>
      </c>
      <c r="E77" s="8" t="s">
        <v>138</v>
      </c>
    </row>
    <row r="78" spans="1:5" x14ac:dyDescent="0.35">
      <c r="A78" s="8" t="s">
        <v>77</v>
      </c>
      <c r="B78" s="6" t="s">
        <v>196</v>
      </c>
      <c r="C78" s="3">
        <v>0</v>
      </c>
      <c r="E78" s="8" t="s">
        <v>139</v>
      </c>
    </row>
    <row r="79" spans="1:5" x14ac:dyDescent="0.35">
      <c r="A79" s="8" t="s">
        <v>78</v>
      </c>
      <c r="B79" s="6" t="s">
        <v>196</v>
      </c>
      <c r="C79" s="3">
        <v>0</v>
      </c>
      <c r="E79" s="8" t="s">
        <v>140</v>
      </c>
    </row>
    <row r="80" spans="1:5" x14ac:dyDescent="0.35">
      <c r="A80" s="8" t="s">
        <v>197</v>
      </c>
      <c r="B80" s="6" t="s">
        <v>196</v>
      </c>
      <c r="C80" s="3">
        <v>0</v>
      </c>
      <c r="E80" s="8" t="s">
        <v>141</v>
      </c>
    </row>
    <row r="81" spans="1:5" x14ac:dyDescent="0.35">
      <c r="A81" s="8" t="s">
        <v>79</v>
      </c>
      <c r="B81" s="6" t="s">
        <v>196</v>
      </c>
      <c r="C81" s="3">
        <v>0</v>
      </c>
      <c r="E81" s="8" t="s">
        <v>142</v>
      </c>
    </row>
    <row r="82" spans="1:5" x14ac:dyDescent="0.35">
      <c r="A82" s="8" t="s">
        <v>198</v>
      </c>
      <c r="B82" s="6" t="s">
        <v>196</v>
      </c>
      <c r="C82" s="3">
        <v>0</v>
      </c>
      <c r="E82" s="8" t="s">
        <v>143</v>
      </c>
    </row>
    <row r="83" spans="1:5" x14ac:dyDescent="0.35">
      <c r="A83" s="8" t="s">
        <v>80</v>
      </c>
      <c r="B83" s="6" t="s">
        <v>196</v>
      </c>
      <c r="C83" s="3">
        <v>0</v>
      </c>
      <c r="E83" s="8" t="s">
        <v>144</v>
      </c>
    </row>
    <row r="84" spans="1:5" x14ac:dyDescent="0.35">
      <c r="A84" s="8" t="s">
        <v>81</v>
      </c>
      <c r="B84" s="6" t="s">
        <v>196</v>
      </c>
      <c r="C84" s="3">
        <v>0</v>
      </c>
      <c r="E84" s="8" t="s">
        <v>201</v>
      </c>
    </row>
    <row r="85" spans="1:5" x14ac:dyDescent="0.35">
      <c r="A85" s="8" t="s">
        <v>82</v>
      </c>
      <c r="B85" s="6" t="s">
        <v>196</v>
      </c>
      <c r="C85" s="3">
        <v>0</v>
      </c>
      <c r="E85" s="8" t="s">
        <v>145</v>
      </c>
    </row>
    <row r="86" spans="1:5" x14ac:dyDescent="0.35">
      <c r="A86" s="8" t="s">
        <v>83</v>
      </c>
      <c r="B86" s="6" t="s">
        <v>196</v>
      </c>
      <c r="C86" s="3">
        <v>0</v>
      </c>
      <c r="E86" s="8" t="s">
        <v>146</v>
      </c>
    </row>
    <row r="87" spans="1:5" x14ac:dyDescent="0.35">
      <c r="A87" s="8" t="s">
        <v>84</v>
      </c>
      <c r="B87" s="6" t="s">
        <v>196</v>
      </c>
      <c r="C87" s="3">
        <v>0</v>
      </c>
      <c r="E87" s="8" t="s">
        <v>147</v>
      </c>
    </row>
    <row r="88" spans="1:5" x14ac:dyDescent="0.35">
      <c r="A88" s="8" t="s">
        <v>85</v>
      </c>
      <c r="B88" s="6" t="s">
        <v>196</v>
      </c>
      <c r="C88" s="3">
        <v>0</v>
      </c>
      <c r="E88" s="8" t="s">
        <v>148</v>
      </c>
    </row>
    <row r="89" spans="1:5" x14ac:dyDescent="0.35">
      <c r="A89" s="8" t="s">
        <v>86</v>
      </c>
      <c r="B89" s="6" t="s">
        <v>196</v>
      </c>
      <c r="C89" s="3">
        <v>0</v>
      </c>
      <c r="E89" s="8" t="s">
        <v>149</v>
      </c>
    </row>
    <row r="90" spans="1:5" x14ac:dyDescent="0.35">
      <c r="A90" s="8" t="s">
        <v>87</v>
      </c>
      <c r="B90" s="6" t="s">
        <v>196</v>
      </c>
      <c r="C90" s="3">
        <v>0</v>
      </c>
      <c r="E90" s="8" t="s">
        <v>150</v>
      </c>
    </row>
    <row r="91" spans="1:5" x14ac:dyDescent="0.35">
      <c r="A91" s="8" t="s">
        <v>88</v>
      </c>
      <c r="B91" s="6" t="s">
        <v>196</v>
      </c>
      <c r="C91" s="3">
        <v>0</v>
      </c>
      <c r="E91" s="8" t="s">
        <v>151</v>
      </c>
    </row>
    <row r="92" spans="1:5" x14ac:dyDescent="0.35">
      <c r="A92" s="8" t="s">
        <v>89</v>
      </c>
      <c r="B92" s="6" t="s">
        <v>196</v>
      </c>
      <c r="C92" s="3">
        <v>0</v>
      </c>
      <c r="E92" s="8" t="s">
        <v>152</v>
      </c>
    </row>
    <row r="93" spans="1:5" x14ac:dyDescent="0.35">
      <c r="A93" s="8" t="s">
        <v>90</v>
      </c>
      <c r="B93" s="6" t="s">
        <v>196</v>
      </c>
      <c r="C93" s="3">
        <v>0</v>
      </c>
      <c r="E93" s="8" t="s">
        <v>153</v>
      </c>
    </row>
    <row r="94" spans="1:5" x14ac:dyDescent="0.35">
      <c r="A94" s="8" t="s">
        <v>91</v>
      </c>
      <c r="B94" s="6" t="s">
        <v>196</v>
      </c>
      <c r="C94" s="3">
        <v>0</v>
      </c>
      <c r="E94" s="8" t="s">
        <v>154</v>
      </c>
    </row>
    <row r="95" spans="1:5" x14ac:dyDescent="0.35">
      <c r="A95" s="8" t="s">
        <v>92</v>
      </c>
      <c r="B95" s="6" t="s">
        <v>196</v>
      </c>
      <c r="C95" s="3">
        <v>0</v>
      </c>
      <c r="E95" s="8" t="s">
        <v>155</v>
      </c>
    </row>
    <row r="96" spans="1:5" x14ac:dyDescent="0.35">
      <c r="A96" s="8" t="s">
        <v>93</v>
      </c>
      <c r="B96" s="6" t="s">
        <v>196</v>
      </c>
      <c r="C96" s="3">
        <v>0</v>
      </c>
      <c r="E96" s="8" t="s">
        <v>156</v>
      </c>
    </row>
    <row r="97" spans="1:5" x14ac:dyDescent="0.35">
      <c r="A97" s="8" t="s">
        <v>94</v>
      </c>
      <c r="B97" s="6" t="s">
        <v>196</v>
      </c>
      <c r="C97" s="3">
        <v>0</v>
      </c>
      <c r="E97" s="8" t="s">
        <v>157</v>
      </c>
    </row>
    <row r="98" spans="1:5" x14ac:dyDescent="0.35">
      <c r="A98" s="8" t="s">
        <v>199</v>
      </c>
      <c r="B98" s="6" t="s">
        <v>196</v>
      </c>
      <c r="C98" s="3">
        <v>0</v>
      </c>
      <c r="E98" s="8" t="s">
        <v>158</v>
      </c>
    </row>
    <row r="99" spans="1:5" x14ac:dyDescent="0.35">
      <c r="A99" s="8" t="s">
        <v>95</v>
      </c>
      <c r="B99" s="6" t="s">
        <v>196</v>
      </c>
      <c r="C99" s="3">
        <v>0</v>
      </c>
      <c r="E99" s="8" t="s">
        <v>159</v>
      </c>
    </row>
    <row r="100" spans="1:5" x14ac:dyDescent="0.35">
      <c r="A100" s="8" t="s">
        <v>96</v>
      </c>
      <c r="B100" s="6" t="s">
        <v>196</v>
      </c>
      <c r="C100" s="3">
        <v>0</v>
      </c>
      <c r="E100" s="8" t="s">
        <v>160</v>
      </c>
    </row>
    <row r="101" spans="1:5" x14ac:dyDescent="0.35">
      <c r="A101" s="8" t="s">
        <v>97</v>
      </c>
      <c r="B101" s="6" t="s">
        <v>196</v>
      </c>
      <c r="C101" s="3">
        <v>0</v>
      </c>
      <c r="E101" s="8" t="s">
        <v>161</v>
      </c>
    </row>
    <row r="102" spans="1:5" x14ac:dyDescent="0.35">
      <c r="A102" s="8" t="s">
        <v>99</v>
      </c>
      <c r="B102" s="6" t="s">
        <v>196</v>
      </c>
      <c r="C102" s="3">
        <v>0</v>
      </c>
      <c r="E102" s="8" t="s">
        <v>162</v>
      </c>
    </row>
    <row r="103" spans="1:5" x14ac:dyDescent="0.35">
      <c r="A103" s="8" t="s">
        <v>100</v>
      </c>
      <c r="B103" s="6" t="s">
        <v>196</v>
      </c>
      <c r="C103" s="3">
        <v>0</v>
      </c>
      <c r="E103" s="8" t="s">
        <v>202</v>
      </c>
    </row>
    <row r="104" spans="1:5" x14ac:dyDescent="0.35">
      <c r="A104" s="8" t="s">
        <v>101</v>
      </c>
      <c r="B104" s="6" t="s">
        <v>196</v>
      </c>
      <c r="C104" s="3">
        <v>0</v>
      </c>
      <c r="E104" s="8" t="s">
        <v>163</v>
      </c>
    </row>
    <row r="105" spans="1:5" x14ac:dyDescent="0.35">
      <c r="A105" s="8" t="s">
        <v>102</v>
      </c>
      <c r="B105" s="6" t="s">
        <v>196</v>
      </c>
      <c r="C105" s="3">
        <v>0</v>
      </c>
      <c r="E105" s="8" t="s">
        <v>164</v>
      </c>
    </row>
    <row r="106" spans="1:5" x14ac:dyDescent="0.35">
      <c r="A106" s="8" t="s">
        <v>103</v>
      </c>
      <c r="B106" s="6" t="s">
        <v>196</v>
      </c>
      <c r="C106" s="3">
        <v>0</v>
      </c>
      <c r="E106" s="8" t="s">
        <v>165</v>
      </c>
    </row>
    <row r="107" spans="1:5" x14ac:dyDescent="0.35">
      <c r="A107" s="8" t="s">
        <v>104</v>
      </c>
      <c r="B107" s="6" t="s">
        <v>196</v>
      </c>
      <c r="C107" s="3">
        <v>0</v>
      </c>
      <c r="E107" s="8" t="s">
        <v>166</v>
      </c>
    </row>
    <row r="108" spans="1:5" x14ac:dyDescent="0.35">
      <c r="A108" s="8" t="s">
        <v>105</v>
      </c>
      <c r="B108" s="6" t="s">
        <v>196</v>
      </c>
      <c r="C108" s="3">
        <v>0</v>
      </c>
      <c r="E108" s="8" t="s">
        <v>167</v>
      </c>
    </row>
    <row r="109" spans="1:5" x14ac:dyDescent="0.35">
      <c r="A109" s="8" t="s">
        <v>106</v>
      </c>
      <c r="B109" s="6" t="s">
        <v>196</v>
      </c>
      <c r="C109" s="3">
        <v>0</v>
      </c>
      <c r="E109" s="8" t="s">
        <v>168</v>
      </c>
    </row>
    <row r="110" spans="1:5" x14ac:dyDescent="0.35">
      <c r="A110" s="8" t="s">
        <v>107</v>
      </c>
      <c r="B110" s="6" t="s">
        <v>196</v>
      </c>
      <c r="C110" s="3">
        <v>0</v>
      </c>
      <c r="E110" s="8" t="s">
        <v>169</v>
      </c>
    </row>
    <row r="111" spans="1:5" x14ac:dyDescent="0.35">
      <c r="A111" s="8" t="s">
        <v>108</v>
      </c>
      <c r="B111" s="6" t="s">
        <v>196</v>
      </c>
      <c r="C111" s="3">
        <v>0</v>
      </c>
      <c r="E111" s="8" t="s">
        <v>170</v>
      </c>
    </row>
    <row r="112" spans="1:5" x14ac:dyDescent="0.35">
      <c r="A112" s="8" t="s">
        <v>109</v>
      </c>
      <c r="B112" s="6" t="s">
        <v>196</v>
      </c>
      <c r="C112" s="3">
        <v>0</v>
      </c>
      <c r="E112" s="8" t="s">
        <v>171</v>
      </c>
    </row>
    <row r="113" spans="1:5" x14ac:dyDescent="0.35">
      <c r="A113" s="8" t="s">
        <v>110</v>
      </c>
      <c r="B113" s="6" t="s">
        <v>196</v>
      </c>
      <c r="C113" s="3">
        <v>0</v>
      </c>
      <c r="E113" s="8" t="s">
        <v>172</v>
      </c>
    </row>
    <row r="114" spans="1:5" x14ac:dyDescent="0.35">
      <c r="A114" s="8" t="s">
        <v>111</v>
      </c>
      <c r="B114" s="6" t="s">
        <v>196</v>
      </c>
      <c r="C114" s="3">
        <v>0</v>
      </c>
      <c r="E114" s="8" t="s">
        <v>173</v>
      </c>
    </row>
    <row r="115" spans="1:5" x14ac:dyDescent="0.35">
      <c r="A115" s="8" t="s">
        <v>112</v>
      </c>
      <c r="B115" s="6" t="s">
        <v>196</v>
      </c>
      <c r="C115" s="3">
        <v>0</v>
      </c>
      <c r="E115" s="8" t="s">
        <v>174</v>
      </c>
    </row>
    <row r="116" spans="1:5" x14ac:dyDescent="0.35">
      <c r="A116" s="8" t="s">
        <v>113</v>
      </c>
      <c r="B116" s="6" t="s">
        <v>196</v>
      </c>
      <c r="C116" s="3">
        <v>0</v>
      </c>
      <c r="E116" s="8" t="s">
        <v>175</v>
      </c>
    </row>
    <row r="117" spans="1:5" x14ac:dyDescent="0.35">
      <c r="A117" s="8" t="s">
        <v>114</v>
      </c>
      <c r="B117" s="6" t="s">
        <v>196</v>
      </c>
      <c r="C117" s="3">
        <v>0</v>
      </c>
      <c r="E117" s="8" t="s">
        <v>176</v>
      </c>
    </row>
    <row r="118" spans="1:5" x14ac:dyDescent="0.35">
      <c r="A118" s="8" t="s">
        <v>115</v>
      </c>
      <c r="B118" s="6" t="s">
        <v>196</v>
      </c>
      <c r="C118" s="3">
        <v>0</v>
      </c>
      <c r="E118" s="8" t="s">
        <v>177</v>
      </c>
    </row>
    <row r="119" spans="1:5" x14ac:dyDescent="0.35">
      <c r="A119" s="8" t="s">
        <v>200</v>
      </c>
      <c r="B119" s="6" t="s">
        <v>196</v>
      </c>
      <c r="C119" s="3">
        <v>0</v>
      </c>
      <c r="E119" s="8" t="s">
        <v>178</v>
      </c>
    </row>
    <row r="120" spans="1:5" x14ac:dyDescent="0.35">
      <c r="A120" s="8" t="s">
        <v>116</v>
      </c>
      <c r="B120" s="6" t="s">
        <v>196</v>
      </c>
      <c r="C120" s="3">
        <v>0</v>
      </c>
      <c r="E120" s="8" t="s">
        <v>179</v>
      </c>
    </row>
    <row r="121" spans="1:5" x14ac:dyDescent="0.35">
      <c r="A121" s="8" t="s">
        <v>117</v>
      </c>
      <c r="B121" s="6" t="s">
        <v>196</v>
      </c>
      <c r="C121" s="3">
        <v>0</v>
      </c>
      <c r="E121" s="8" t="s">
        <v>180</v>
      </c>
    </row>
    <row r="122" spans="1:5" x14ac:dyDescent="0.35">
      <c r="A122" s="8" t="s">
        <v>118</v>
      </c>
      <c r="B122" s="6" t="s">
        <v>196</v>
      </c>
      <c r="C122" s="3">
        <v>0</v>
      </c>
      <c r="E122" s="8" t="s">
        <v>203</v>
      </c>
    </row>
    <row r="123" spans="1:5" x14ac:dyDescent="0.35">
      <c r="A123" s="8" t="s">
        <v>119</v>
      </c>
      <c r="B123" s="6" t="s">
        <v>196</v>
      </c>
      <c r="C123" s="3">
        <v>0</v>
      </c>
      <c r="E123" s="8" t="s">
        <v>181</v>
      </c>
    </row>
    <row r="124" spans="1:5" x14ac:dyDescent="0.35">
      <c r="A124" s="8" t="s">
        <v>120</v>
      </c>
      <c r="B124" s="6" t="s">
        <v>196</v>
      </c>
      <c r="C124" s="3">
        <v>0</v>
      </c>
      <c r="E124" s="8" t="s">
        <v>182</v>
      </c>
    </row>
    <row r="125" spans="1:5" x14ac:dyDescent="0.35">
      <c r="A125" s="8" t="s">
        <v>121</v>
      </c>
      <c r="B125" s="6" t="s">
        <v>196</v>
      </c>
      <c r="C125" s="3">
        <v>0</v>
      </c>
      <c r="E125" s="8" t="s">
        <v>183</v>
      </c>
    </row>
    <row r="126" spans="1:5" x14ac:dyDescent="0.35">
      <c r="A126" s="8" t="s">
        <v>122</v>
      </c>
      <c r="B126" s="6" t="s">
        <v>196</v>
      </c>
      <c r="C126" s="3">
        <v>0</v>
      </c>
      <c r="E126" s="8" t="s">
        <v>184</v>
      </c>
    </row>
    <row r="127" spans="1:5" x14ac:dyDescent="0.35">
      <c r="A127" s="8" t="s">
        <v>123</v>
      </c>
      <c r="B127" s="6" t="s">
        <v>196</v>
      </c>
      <c r="C127" s="3">
        <v>0</v>
      </c>
      <c r="E127" s="8" t="s">
        <v>185</v>
      </c>
    </row>
    <row r="128" spans="1:5" x14ac:dyDescent="0.35">
      <c r="A128" s="8" t="s">
        <v>124</v>
      </c>
      <c r="B128" s="6" t="s">
        <v>196</v>
      </c>
      <c r="C128" s="3">
        <v>0</v>
      </c>
      <c r="E128" s="8" t="s">
        <v>186</v>
      </c>
    </row>
    <row r="129" spans="1:5" x14ac:dyDescent="0.35">
      <c r="A129" s="8" t="s">
        <v>125</v>
      </c>
      <c r="B129" s="6" t="s">
        <v>196</v>
      </c>
      <c r="C129" s="3">
        <v>0</v>
      </c>
      <c r="E129" s="8" t="s">
        <v>187</v>
      </c>
    </row>
    <row r="130" spans="1:5" x14ac:dyDescent="0.35">
      <c r="A130" s="8" t="s">
        <v>126</v>
      </c>
      <c r="B130" s="6" t="s">
        <v>196</v>
      </c>
      <c r="C130" s="3">
        <v>0</v>
      </c>
      <c r="E130" s="8" t="s">
        <v>188</v>
      </c>
    </row>
    <row r="131" spans="1:5" x14ac:dyDescent="0.35">
      <c r="A131" s="8" t="s">
        <v>127</v>
      </c>
      <c r="B131" s="6" t="s">
        <v>196</v>
      </c>
      <c r="C131" s="3">
        <v>0</v>
      </c>
      <c r="E131" s="8" t="s">
        <v>189</v>
      </c>
    </row>
    <row r="132" spans="1:5" x14ac:dyDescent="0.35">
      <c r="A132" s="8" t="s">
        <v>128</v>
      </c>
      <c r="B132" s="6" t="s">
        <v>196</v>
      </c>
      <c r="C132" s="3">
        <v>0</v>
      </c>
      <c r="E132" s="8" t="s">
        <v>190</v>
      </c>
    </row>
    <row r="133" spans="1:5" x14ac:dyDescent="0.35">
      <c r="A133" s="8" t="s">
        <v>129</v>
      </c>
      <c r="B133" s="6" t="s">
        <v>196</v>
      </c>
      <c r="C133" s="3">
        <v>0</v>
      </c>
      <c r="E133" s="8" t="s">
        <v>191</v>
      </c>
    </row>
    <row r="134" spans="1:5" x14ac:dyDescent="0.35">
      <c r="A134" s="8" t="s">
        <v>130</v>
      </c>
      <c r="B134" s="6" t="s">
        <v>196</v>
      </c>
      <c r="C134" s="3">
        <v>0</v>
      </c>
      <c r="E134" s="8" t="s">
        <v>192</v>
      </c>
    </row>
    <row r="135" spans="1:5" x14ac:dyDescent="0.35">
      <c r="A135" s="8" t="s">
        <v>131</v>
      </c>
      <c r="B135" s="6" t="s">
        <v>196</v>
      </c>
      <c r="C135" s="3">
        <v>0</v>
      </c>
      <c r="E135" s="8" t="s">
        <v>193</v>
      </c>
    </row>
    <row r="136" spans="1:5" x14ac:dyDescent="0.35">
      <c r="A136" s="8" t="s">
        <v>132</v>
      </c>
      <c r="B136" s="6" t="s">
        <v>196</v>
      </c>
      <c r="C136" s="3">
        <v>0</v>
      </c>
      <c r="E136" s="8" t="s">
        <v>194</v>
      </c>
    </row>
    <row r="137" spans="1:5" x14ac:dyDescent="0.35">
      <c r="A137" s="8" t="s">
        <v>133</v>
      </c>
      <c r="B137" s="6" t="s">
        <v>196</v>
      </c>
      <c r="C137" s="3">
        <v>0</v>
      </c>
      <c r="E137" s="8" t="s">
        <v>195</v>
      </c>
    </row>
    <row r="138" spans="1:5" x14ac:dyDescent="0.35">
      <c r="A138" s="8" t="s">
        <v>134</v>
      </c>
      <c r="B138" s="6" t="s">
        <v>196</v>
      </c>
      <c r="C138" s="3">
        <v>0</v>
      </c>
    </row>
    <row r="139" spans="1:5" x14ac:dyDescent="0.35">
      <c r="A139" s="8" t="s">
        <v>135</v>
      </c>
      <c r="B139" s="6" t="s">
        <v>196</v>
      </c>
      <c r="C139" s="3">
        <v>0</v>
      </c>
    </row>
    <row r="140" spans="1:5" x14ac:dyDescent="0.35">
      <c r="A140" s="8" t="s">
        <v>136</v>
      </c>
      <c r="B140" s="6" t="s">
        <v>196</v>
      </c>
      <c r="C140" s="3">
        <v>0</v>
      </c>
    </row>
    <row r="141" spans="1:5" x14ac:dyDescent="0.35">
      <c r="A141" s="8" t="s">
        <v>137</v>
      </c>
      <c r="B141" s="6" t="s">
        <v>196</v>
      </c>
      <c r="C141" s="3">
        <v>0</v>
      </c>
    </row>
    <row r="142" spans="1:5" x14ac:dyDescent="0.35">
      <c r="A142" s="8" t="s">
        <v>138</v>
      </c>
      <c r="B142" s="6" t="s">
        <v>196</v>
      </c>
      <c r="C142" s="3">
        <v>0</v>
      </c>
    </row>
    <row r="143" spans="1:5" x14ac:dyDescent="0.35">
      <c r="A143" s="8" t="s">
        <v>139</v>
      </c>
      <c r="B143" s="6" t="s">
        <v>196</v>
      </c>
      <c r="C143" s="3">
        <v>0</v>
      </c>
    </row>
    <row r="144" spans="1:5" x14ac:dyDescent="0.35">
      <c r="A144" s="8" t="s">
        <v>140</v>
      </c>
      <c r="B144" s="6" t="s">
        <v>196</v>
      </c>
      <c r="C144" s="3">
        <v>0</v>
      </c>
    </row>
    <row r="145" spans="1:3" x14ac:dyDescent="0.35">
      <c r="A145" s="8" t="s">
        <v>141</v>
      </c>
      <c r="B145" s="6" t="s">
        <v>196</v>
      </c>
      <c r="C145" s="3">
        <v>0</v>
      </c>
    </row>
    <row r="146" spans="1:3" x14ac:dyDescent="0.35">
      <c r="A146" s="8" t="s">
        <v>142</v>
      </c>
      <c r="B146" s="6" t="s">
        <v>196</v>
      </c>
      <c r="C146" s="3">
        <v>0</v>
      </c>
    </row>
    <row r="147" spans="1:3" x14ac:dyDescent="0.35">
      <c r="A147" s="8" t="s">
        <v>143</v>
      </c>
      <c r="B147" s="6" t="s">
        <v>196</v>
      </c>
      <c r="C147" s="3">
        <v>0</v>
      </c>
    </row>
    <row r="148" spans="1:3" x14ac:dyDescent="0.35">
      <c r="A148" s="8" t="s">
        <v>144</v>
      </c>
      <c r="B148" s="6" t="s">
        <v>196</v>
      </c>
      <c r="C148" s="3">
        <v>0</v>
      </c>
    </row>
    <row r="149" spans="1:3" x14ac:dyDescent="0.35">
      <c r="A149" s="8" t="s">
        <v>201</v>
      </c>
      <c r="B149" s="6" t="s">
        <v>196</v>
      </c>
      <c r="C149" s="3">
        <v>0</v>
      </c>
    </row>
    <row r="150" spans="1:3" x14ac:dyDescent="0.35">
      <c r="A150" s="8" t="s">
        <v>145</v>
      </c>
      <c r="B150" s="6" t="s">
        <v>196</v>
      </c>
      <c r="C150" s="3">
        <v>0</v>
      </c>
    </row>
    <row r="151" spans="1:3" x14ac:dyDescent="0.35">
      <c r="A151" s="8" t="s">
        <v>146</v>
      </c>
      <c r="B151" s="6" t="s">
        <v>196</v>
      </c>
      <c r="C151" s="3">
        <v>0</v>
      </c>
    </row>
    <row r="152" spans="1:3" x14ac:dyDescent="0.35">
      <c r="A152" s="8" t="s">
        <v>147</v>
      </c>
      <c r="B152" s="6" t="s">
        <v>196</v>
      </c>
      <c r="C152" s="3">
        <v>0</v>
      </c>
    </row>
    <row r="153" spans="1:3" x14ac:dyDescent="0.35">
      <c r="A153" s="8" t="s">
        <v>148</v>
      </c>
      <c r="B153" s="6" t="s">
        <v>196</v>
      </c>
      <c r="C153" s="3">
        <v>0</v>
      </c>
    </row>
    <row r="154" spans="1:3" x14ac:dyDescent="0.35">
      <c r="A154" s="8" t="s">
        <v>149</v>
      </c>
      <c r="B154" s="6" t="s">
        <v>196</v>
      </c>
      <c r="C154" s="3">
        <v>0</v>
      </c>
    </row>
    <row r="155" spans="1:3" x14ac:dyDescent="0.35">
      <c r="A155" s="8" t="s">
        <v>150</v>
      </c>
      <c r="B155" s="6" t="s">
        <v>196</v>
      </c>
      <c r="C155" s="3">
        <v>0</v>
      </c>
    </row>
    <row r="156" spans="1:3" x14ac:dyDescent="0.35">
      <c r="A156" s="8" t="s">
        <v>151</v>
      </c>
      <c r="B156" s="6" t="s">
        <v>196</v>
      </c>
      <c r="C156" s="3">
        <v>0</v>
      </c>
    </row>
    <row r="157" spans="1:3" x14ac:dyDescent="0.35">
      <c r="A157" s="8" t="s">
        <v>152</v>
      </c>
      <c r="B157" s="6" t="s">
        <v>196</v>
      </c>
      <c r="C157" s="3">
        <v>0</v>
      </c>
    </row>
    <row r="158" spans="1:3" x14ac:dyDescent="0.35">
      <c r="A158" s="8" t="s">
        <v>153</v>
      </c>
      <c r="B158" s="6" t="s">
        <v>196</v>
      </c>
      <c r="C158" s="3">
        <v>0</v>
      </c>
    </row>
    <row r="159" spans="1:3" x14ac:dyDescent="0.35">
      <c r="A159" s="8" t="s">
        <v>154</v>
      </c>
      <c r="B159" s="6" t="s">
        <v>196</v>
      </c>
      <c r="C159" s="3">
        <v>0</v>
      </c>
    </row>
    <row r="160" spans="1:3" x14ac:dyDescent="0.35">
      <c r="A160" s="8" t="s">
        <v>155</v>
      </c>
      <c r="B160" s="6" t="s">
        <v>196</v>
      </c>
      <c r="C160" s="3">
        <v>0</v>
      </c>
    </row>
    <row r="161" spans="1:3" x14ac:dyDescent="0.35">
      <c r="A161" s="8" t="s">
        <v>156</v>
      </c>
      <c r="B161" s="6" t="s">
        <v>196</v>
      </c>
      <c r="C161" s="3">
        <v>0</v>
      </c>
    </row>
    <row r="162" spans="1:3" x14ac:dyDescent="0.35">
      <c r="A162" s="8" t="s">
        <v>157</v>
      </c>
      <c r="B162" s="6" t="s">
        <v>196</v>
      </c>
      <c r="C162" s="3">
        <v>0</v>
      </c>
    </row>
    <row r="163" spans="1:3" x14ac:dyDescent="0.35">
      <c r="A163" s="8" t="s">
        <v>158</v>
      </c>
      <c r="B163" s="6" t="s">
        <v>196</v>
      </c>
      <c r="C163" s="3">
        <v>0</v>
      </c>
    </row>
    <row r="164" spans="1:3" x14ac:dyDescent="0.35">
      <c r="A164" s="8" t="s">
        <v>159</v>
      </c>
      <c r="B164" s="6" t="s">
        <v>196</v>
      </c>
      <c r="C164" s="3">
        <v>0</v>
      </c>
    </row>
    <row r="165" spans="1:3" x14ac:dyDescent="0.35">
      <c r="A165" s="8" t="s">
        <v>160</v>
      </c>
      <c r="B165" s="6" t="s">
        <v>196</v>
      </c>
      <c r="C165" s="3">
        <v>0</v>
      </c>
    </row>
    <row r="166" spans="1:3" x14ac:dyDescent="0.35">
      <c r="A166" s="8" t="s">
        <v>161</v>
      </c>
      <c r="B166" s="6" t="s">
        <v>196</v>
      </c>
      <c r="C166" s="3">
        <v>0</v>
      </c>
    </row>
    <row r="167" spans="1:3" x14ac:dyDescent="0.35">
      <c r="A167" s="8" t="s">
        <v>162</v>
      </c>
      <c r="B167" s="6" t="s">
        <v>196</v>
      </c>
      <c r="C167" s="3">
        <v>0</v>
      </c>
    </row>
    <row r="168" spans="1:3" x14ac:dyDescent="0.35">
      <c r="A168" s="8" t="s">
        <v>202</v>
      </c>
      <c r="B168" s="6" t="s">
        <v>196</v>
      </c>
      <c r="C168" s="3">
        <v>0</v>
      </c>
    </row>
    <row r="169" spans="1:3" x14ac:dyDescent="0.35">
      <c r="A169" s="8" t="s">
        <v>163</v>
      </c>
      <c r="B169" s="6" t="s">
        <v>196</v>
      </c>
      <c r="C169" s="3">
        <v>0</v>
      </c>
    </row>
    <row r="170" spans="1:3" x14ac:dyDescent="0.35">
      <c r="A170" s="8" t="s">
        <v>164</v>
      </c>
      <c r="B170" s="6" t="s">
        <v>196</v>
      </c>
      <c r="C170" s="3">
        <v>0</v>
      </c>
    </row>
    <row r="171" spans="1:3" x14ac:dyDescent="0.35">
      <c r="A171" s="8" t="s">
        <v>165</v>
      </c>
      <c r="B171" s="6" t="s">
        <v>196</v>
      </c>
      <c r="C171" s="3">
        <v>0</v>
      </c>
    </row>
    <row r="172" spans="1:3" x14ac:dyDescent="0.35">
      <c r="A172" s="8" t="s">
        <v>166</v>
      </c>
      <c r="B172" s="6" t="s">
        <v>196</v>
      </c>
      <c r="C172" s="3">
        <v>0</v>
      </c>
    </row>
    <row r="173" spans="1:3" x14ac:dyDescent="0.35">
      <c r="A173" s="8" t="s">
        <v>167</v>
      </c>
      <c r="B173" s="6" t="s">
        <v>196</v>
      </c>
      <c r="C173" s="3">
        <v>0</v>
      </c>
    </row>
    <row r="174" spans="1:3" x14ac:dyDescent="0.35">
      <c r="A174" s="8" t="s">
        <v>168</v>
      </c>
      <c r="B174" s="6" t="s">
        <v>196</v>
      </c>
      <c r="C174" s="3">
        <v>0</v>
      </c>
    </row>
    <row r="175" spans="1:3" x14ac:dyDescent="0.35">
      <c r="A175" s="8" t="s">
        <v>169</v>
      </c>
      <c r="B175" s="6" t="s">
        <v>196</v>
      </c>
      <c r="C175" s="3">
        <v>0</v>
      </c>
    </row>
    <row r="176" spans="1:3" x14ac:dyDescent="0.35">
      <c r="A176" s="8" t="s">
        <v>170</v>
      </c>
      <c r="B176" s="6" t="s">
        <v>196</v>
      </c>
      <c r="C176" s="3">
        <v>0</v>
      </c>
    </row>
    <row r="177" spans="1:3" x14ac:dyDescent="0.35">
      <c r="A177" s="8" t="s">
        <v>171</v>
      </c>
      <c r="B177" s="6" t="s">
        <v>196</v>
      </c>
      <c r="C177" s="3">
        <v>0</v>
      </c>
    </row>
    <row r="178" spans="1:3" x14ac:dyDescent="0.35">
      <c r="A178" s="8" t="s">
        <v>172</v>
      </c>
      <c r="B178" s="6" t="s">
        <v>196</v>
      </c>
      <c r="C178" s="3">
        <v>0</v>
      </c>
    </row>
    <row r="179" spans="1:3" x14ac:dyDescent="0.35">
      <c r="A179" s="8" t="s">
        <v>173</v>
      </c>
      <c r="B179" s="6" t="s">
        <v>196</v>
      </c>
      <c r="C179" s="3">
        <v>0</v>
      </c>
    </row>
    <row r="180" spans="1:3" x14ac:dyDescent="0.35">
      <c r="A180" s="8" t="s">
        <v>174</v>
      </c>
      <c r="B180" s="6" t="s">
        <v>196</v>
      </c>
      <c r="C180" s="3">
        <v>0</v>
      </c>
    </row>
    <row r="181" spans="1:3" x14ac:dyDescent="0.35">
      <c r="A181" s="8" t="s">
        <v>175</v>
      </c>
      <c r="B181" s="6" t="s">
        <v>196</v>
      </c>
      <c r="C181" s="3">
        <v>0</v>
      </c>
    </row>
    <row r="182" spans="1:3" x14ac:dyDescent="0.35">
      <c r="A182" s="8" t="s">
        <v>176</v>
      </c>
      <c r="B182" s="6" t="s">
        <v>196</v>
      </c>
      <c r="C182" s="3">
        <v>0</v>
      </c>
    </row>
    <row r="183" spans="1:3" x14ac:dyDescent="0.35">
      <c r="A183" s="8" t="s">
        <v>177</v>
      </c>
      <c r="B183" s="6" t="s">
        <v>196</v>
      </c>
      <c r="C183" s="3">
        <v>0</v>
      </c>
    </row>
    <row r="184" spans="1:3" x14ac:dyDescent="0.35">
      <c r="A184" s="8" t="s">
        <v>178</v>
      </c>
      <c r="B184" s="6" t="s">
        <v>196</v>
      </c>
      <c r="C184" s="3">
        <v>0</v>
      </c>
    </row>
    <row r="185" spans="1:3" x14ac:dyDescent="0.35">
      <c r="A185" s="8" t="s">
        <v>179</v>
      </c>
      <c r="B185" s="6" t="s">
        <v>196</v>
      </c>
      <c r="C185" s="3">
        <v>0</v>
      </c>
    </row>
    <row r="186" spans="1:3" x14ac:dyDescent="0.35">
      <c r="A186" s="8" t="s">
        <v>180</v>
      </c>
      <c r="B186" s="6" t="s">
        <v>196</v>
      </c>
      <c r="C186" s="3">
        <v>0</v>
      </c>
    </row>
    <row r="187" spans="1:3" x14ac:dyDescent="0.35">
      <c r="A187" s="8" t="s">
        <v>203</v>
      </c>
      <c r="B187" s="6" t="s">
        <v>196</v>
      </c>
      <c r="C187" s="3">
        <v>0</v>
      </c>
    </row>
    <row r="188" spans="1:3" x14ac:dyDescent="0.35">
      <c r="A188" s="8" t="s">
        <v>181</v>
      </c>
      <c r="B188" s="6" t="s">
        <v>196</v>
      </c>
      <c r="C188" s="3">
        <v>0</v>
      </c>
    </row>
    <row r="189" spans="1:3" x14ac:dyDescent="0.35">
      <c r="A189" s="8" t="s">
        <v>182</v>
      </c>
      <c r="B189" s="6" t="s">
        <v>196</v>
      </c>
      <c r="C189" s="3">
        <v>0</v>
      </c>
    </row>
    <row r="190" spans="1:3" x14ac:dyDescent="0.35">
      <c r="A190" s="8" t="s">
        <v>183</v>
      </c>
      <c r="B190" s="6" t="s">
        <v>196</v>
      </c>
      <c r="C190" s="3">
        <v>0</v>
      </c>
    </row>
    <row r="191" spans="1:3" x14ac:dyDescent="0.35">
      <c r="A191" s="8" t="s">
        <v>184</v>
      </c>
      <c r="B191" s="6" t="s">
        <v>196</v>
      </c>
      <c r="C191" s="3">
        <v>0</v>
      </c>
    </row>
    <row r="192" spans="1:3" x14ac:dyDescent="0.35">
      <c r="A192" s="8" t="s">
        <v>185</v>
      </c>
      <c r="B192" s="6" t="s">
        <v>196</v>
      </c>
      <c r="C192" s="3">
        <v>0</v>
      </c>
    </row>
    <row r="193" spans="1:3" x14ac:dyDescent="0.35">
      <c r="A193" s="8" t="s">
        <v>186</v>
      </c>
      <c r="B193" s="6" t="s">
        <v>196</v>
      </c>
      <c r="C193" s="3">
        <v>0</v>
      </c>
    </row>
    <row r="194" spans="1:3" x14ac:dyDescent="0.35">
      <c r="A194" s="8" t="s">
        <v>187</v>
      </c>
      <c r="B194" s="6" t="s">
        <v>196</v>
      </c>
      <c r="C194" s="3">
        <v>0</v>
      </c>
    </row>
    <row r="195" spans="1:3" x14ac:dyDescent="0.35">
      <c r="A195" s="8" t="s">
        <v>188</v>
      </c>
      <c r="B195" s="6" t="s">
        <v>196</v>
      </c>
      <c r="C195" s="3">
        <v>0</v>
      </c>
    </row>
    <row r="196" spans="1:3" x14ac:dyDescent="0.35">
      <c r="A196" s="8" t="s">
        <v>189</v>
      </c>
      <c r="B196" s="6" t="s">
        <v>196</v>
      </c>
      <c r="C196" s="3">
        <v>0</v>
      </c>
    </row>
    <row r="197" spans="1:3" x14ac:dyDescent="0.35">
      <c r="A197" s="8" t="s">
        <v>190</v>
      </c>
      <c r="B197" s="6" t="s">
        <v>196</v>
      </c>
      <c r="C197" s="3">
        <v>0</v>
      </c>
    </row>
    <row r="198" spans="1:3" x14ac:dyDescent="0.35">
      <c r="A198" s="8" t="s">
        <v>191</v>
      </c>
      <c r="B198" s="6" t="s">
        <v>196</v>
      </c>
      <c r="C198" s="3">
        <v>0</v>
      </c>
    </row>
    <row r="199" spans="1:3" x14ac:dyDescent="0.35">
      <c r="A199" s="8" t="s">
        <v>192</v>
      </c>
      <c r="B199" s="6" t="s">
        <v>196</v>
      </c>
      <c r="C199" s="3">
        <v>0</v>
      </c>
    </row>
    <row r="200" spans="1:3" x14ac:dyDescent="0.35">
      <c r="A200" s="8" t="s">
        <v>193</v>
      </c>
      <c r="B200" s="6" t="s">
        <v>196</v>
      </c>
      <c r="C200" s="3">
        <v>0</v>
      </c>
    </row>
    <row r="201" spans="1:3" x14ac:dyDescent="0.35">
      <c r="A201" s="8" t="s">
        <v>194</v>
      </c>
      <c r="B201" s="6" t="s">
        <v>196</v>
      </c>
      <c r="C201" s="3">
        <v>0</v>
      </c>
    </row>
    <row r="202" spans="1:3" x14ac:dyDescent="0.35">
      <c r="A202" s="8" t="s">
        <v>195</v>
      </c>
      <c r="B202" s="6" t="s">
        <v>196</v>
      </c>
      <c r="C202" s="3">
        <v>0</v>
      </c>
    </row>
  </sheetData>
  <sheetProtection algorithmName="SHA-512" hashValue="rtWfyWhkypMYvMcP44RlIipWSt8Ky7rKgyjo3kCDVkznUS/pWRytC3vdB9NMHuUBIaOgZnswscwDpXx5mhvxsQ==" saltValue="55v+ZMQaIEBtY7gSB4VCFA==" spinCount="100000" sheet="1" objects="1" scenarios="1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  <pageSetUpPr fitToPage="1"/>
  </sheetPr>
  <dimension ref="A1:N51"/>
  <sheetViews>
    <sheetView workbookViewId="0">
      <pane ySplit="5" topLeftCell="A12" activePane="bottomLeft" state="frozen"/>
      <selection pane="bottomLeft" activeCell="C24" sqref="C24"/>
    </sheetView>
  </sheetViews>
  <sheetFormatPr defaultColWidth="9.1796875" defaultRowHeight="11.5" x14ac:dyDescent="0.25"/>
  <cols>
    <col min="1" max="1" width="15.26953125" style="12" customWidth="1"/>
    <col min="2" max="2" width="8.54296875" style="12" bestFit="1" customWidth="1"/>
    <col min="3" max="3" width="12.7265625" style="12" bestFit="1" customWidth="1"/>
    <col min="4" max="4" width="1.453125" style="12" customWidth="1"/>
    <col min="5" max="5" width="21.26953125" style="12" customWidth="1"/>
    <col min="6" max="6" width="11" style="12" bestFit="1" customWidth="1"/>
    <col min="7" max="7" width="12.7265625" style="12" bestFit="1" customWidth="1"/>
    <col min="8" max="8" width="1.453125" style="12" customWidth="1"/>
    <col min="9" max="9" width="22.81640625" style="12" customWidth="1"/>
    <col min="10" max="10" width="8.54296875" style="12" bestFit="1" customWidth="1"/>
    <col min="11" max="11" width="12.7265625" style="12" bestFit="1" customWidth="1"/>
    <col min="12" max="12" width="11.54296875" style="12" bestFit="1" customWidth="1"/>
    <col min="13" max="16384" width="9.1796875" style="12"/>
  </cols>
  <sheetData>
    <row r="1" spans="1:14" s="13" customFormat="1" ht="13.5" thickBot="1" x14ac:dyDescent="0.3">
      <c r="A1" s="50" t="s">
        <v>248</v>
      </c>
      <c r="B1" s="285" t="s">
        <v>249</v>
      </c>
      <c r="C1" s="285"/>
      <c r="D1" s="285"/>
      <c r="E1" s="285"/>
      <c r="F1" s="63" t="s">
        <v>226</v>
      </c>
      <c r="G1" s="46" t="s">
        <v>227</v>
      </c>
      <c r="H1" s="47"/>
      <c r="I1" s="47"/>
      <c r="J1" s="47"/>
      <c r="K1" s="47"/>
      <c r="L1" s="47"/>
      <c r="M1" s="47"/>
      <c r="N1" s="47"/>
    </row>
    <row r="2" spans="1:14" s="13" customFormat="1" ht="30" customHeight="1" x14ac:dyDescent="0.25">
      <c r="A2" s="49" t="str">
        <f>IF(ISBLANK(spsReference),"",spsReference)</f>
        <v/>
      </c>
      <c r="B2" s="289" t="str">
        <f>IF(ISBLANK(eventTitle),"",eventTitle)</f>
        <v/>
      </c>
      <c r="C2" s="290"/>
      <c r="D2" s="290"/>
      <c r="E2" s="291"/>
      <c r="F2" s="257">
        <f>startDate</f>
        <v>0</v>
      </c>
      <c r="G2" s="258">
        <f>endDate</f>
        <v>0</v>
      </c>
    </row>
    <row r="3" spans="1:14" s="13" customFormat="1" ht="6.75" customHeight="1" x14ac:dyDescent="0.25"/>
    <row r="4" spans="1:14" ht="20" x14ac:dyDescent="0.4">
      <c r="A4" s="292" t="s">
        <v>272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</row>
    <row r="5" spans="1:14" ht="13" thickBot="1" x14ac:dyDescent="0.3">
      <c r="A5" s="30" t="s">
        <v>73</v>
      </c>
      <c r="B5" s="13" t="s">
        <v>72</v>
      </c>
      <c r="C5" s="13" t="s">
        <v>76</v>
      </c>
      <c r="D5" s="18"/>
      <c r="E5" s="13" t="s">
        <v>66</v>
      </c>
      <c r="F5" s="13" t="s">
        <v>72</v>
      </c>
      <c r="G5" s="13" t="s">
        <v>76</v>
      </c>
      <c r="H5" s="13"/>
      <c r="I5" s="31" t="s">
        <v>75</v>
      </c>
      <c r="J5" s="13" t="s">
        <v>72</v>
      </c>
      <c r="K5" s="13" t="s">
        <v>76</v>
      </c>
    </row>
    <row r="6" spans="1:14" ht="32.25" customHeight="1" thickTop="1" x14ac:dyDescent="0.25">
      <c r="A6" s="5" t="s">
        <v>6</v>
      </c>
      <c r="B6" s="112">
        <f>COUNTIFS(participantsA[Country],participantsANATO[[#This Row],[NATO Countries]],participantsA[Role],participantsANATO[[#Headers],[Speaker]])</f>
        <v>0</v>
      </c>
      <c r="C6" s="72"/>
      <c r="D6" s="13"/>
      <c r="E6" s="32" t="s">
        <v>321</v>
      </c>
      <c r="F6" s="112">
        <f>COUNTIFS(participantsA[Country],participantsAPartner[[#This Row],[Partner Countries]],participantsA[Role],participantsAPartner[[#Headers],[Speaker]])</f>
        <v>0</v>
      </c>
      <c r="G6" s="76"/>
      <c r="H6" s="13"/>
      <c r="I6" s="240"/>
      <c r="J6" s="113">
        <f>COUNTIFS(participantsA[Country],participantsAOthers[[#This Row],[Others]], participantsA[Role],participantsAOthers[[#Headers],[Speaker]])</f>
        <v>0</v>
      </c>
      <c r="K6" s="76"/>
    </row>
    <row r="7" spans="1:14" ht="12.5" x14ac:dyDescent="0.25">
      <c r="A7" s="5" t="s">
        <v>7</v>
      </c>
      <c r="B7" s="112">
        <f>COUNTIFS(participantsA[Country],participantsANATO[[#This Row],[NATO Countries]],participantsA[Role],participantsANATO[[#Headers],[Speaker]])</f>
        <v>0</v>
      </c>
      <c r="C7" s="72"/>
      <c r="D7" s="13"/>
      <c r="E7" s="32" t="s">
        <v>32</v>
      </c>
      <c r="F7" s="112">
        <f>COUNTIFS(participantsA[Country],participantsAPartner[[#This Row],[Partner Countries]],participantsA[Role],participantsAPartner[[#Headers],[Speaker]])</f>
        <v>0</v>
      </c>
      <c r="G7" s="76"/>
      <c r="H7" s="13"/>
      <c r="I7" s="240"/>
      <c r="J7" s="112">
        <f>COUNTIFS(participantsA[Country],participantsAOthers[[#This Row],[Others]], participantsA[Role],participantsAOthers[[#Headers],[Speaker]])</f>
        <v>0</v>
      </c>
      <c r="K7" s="72"/>
    </row>
    <row r="8" spans="1:14" ht="12.5" x14ac:dyDescent="0.25">
      <c r="A8" s="5" t="s">
        <v>8</v>
      </c>
      <c r="B8" s="112">
        <f>COUNTIFS(participantsA[Country],participantsANATO[[#This Row],[NATO Countries]],participantsA[Role],participantsANATO[[#Headers],[Speaker]])</f>
        <v>0</v>
      </c>
      <c r="C8" s="72"/>
      <c r="D8" s="13"/>
      <c r="E8" s="32" t="s">
        <v>33</v>
      </c>
      <c r="F8" s="112">
        <f>COUNTIFS(participantsA[Country],participantsAPartner[[#This Row],[Partner Countries]],participantsA[Role],participantsAPartner[[#Headers],[Speaker]])</f>
        <v>0</v>
      </c>
      <c r="G8" s="76"/>
      <c r="H8" s="13"/>
      <c r="I8" s="240"/>
      <c r="J8" s="112">
        <f>COUNTIFS(participantsA[Country],participantsAOthers[[#This Row],[Others]], participantsA[Role],participantsAOthers[[#Headers],[Speaker]])</f>
        <v>0</v>
      </c>
      <c r="K8" s="72"/>
    </row>
    <row r="9" spans="1:14" ht="12.5" x14ac:dyDescent="0.25">
      <c r="A9" s="5" t="s">
        <v>9</v>
      </c>
      <c r="B9" s="112">
        <f>COUNTIFS(participantsA[Country],participantsANATO[[#This Row],[NATO Countries]],participantsA[Role],participantsANATO[[#Headers],[Speaker]])</f>
        <v>0</v>
      </c>
      <c r="C9" s="72"/>
      <c r="D9" s="13"/>
      <c r="E9" s="32" t="s">
        <v>34</v>
      </c>
      <c r="F9" s="112">
        <f>COUNTIFS(participantsA[Country],participantsAPartner[[#This Row],[Partner Countries]],participantsA[Role],participantsAPartner[[#Headers],[Speaker]])</f>
        <v>0</v>
      </c>
      <c r="G9" s="76"/>
      <c r="H9" s="13"/>
      <c r="I9" s="240"/>
      <c r="J9" s="112">
        <f>COUNTIFS(participantsA[Country],participantsAOthers[[#This Row],[Others]], participantsA[Role],participantsAOthers[[#Headers],[Speaker]])</f>
        <v>0</v>
      </c>
      <c r="K9" s="72"/>
    </row>
    <row r="10" spans="1:14" ht="12.5" x14ac:dyDescent="0.25">
      <c r="A10" s="5" t="s">
        <v>10</v>
      </c>
      <c r="B10" s="112">
        <f>COUNTIFS(participantsA[Country],participantsANATO[[#This Row],[NATO Countries]],participantsA[Role],participantsANATO[[#Headers],[Speaker]])</f>
        <v>0</v>
      </c>
      <c r="C10" s="72"/>
      <c r="D10" s="13"/>
      <c r="E10" s="32" t="s">
        <v>35</v>
      </c>
      <c r="F10" s="112">
        <f>COUNTIFS(participantsA[Country],participantsAPartner[[#This Row],[Partner Countries]],participantsA[Role],participantsAPartner[[#Headers],[Speaker]])</f>
        <v>0</v>
      </c>
      <c r="G10" s="76"/>
      <c r="H10" s="13"/>
      <c r="I10" s="74"/>
      <c r="J10" s="114">
        <f>COUNTIFS(participantsA[Country],participantsAOthers[[#This Row],[Others]], participantsA[Role],participantsAOthers[[#Headers],[Speaker]])</f>
        <v>0</v>
      </c>
      <c r="K10" s="75"/>
    </row>
    <row r="11" spans="1:14" ht="12.5" x14ac:dyDescent="0.25">
      <c r="A11" s="5" t="s">
        <v>327</v>
      </c>
      <c r="B11" s="112">
        <f>COUNTIFS(participantsA[Country],participantsANATO[[#This Row],[NATO Countries]],participantsA[Role],participantsANATO[[#Headers],[Speaker]])</f>
        <v>0</v>
      </c>
      <c r="C11" s="72"/>
      <c r="D11" s="13"/>
      <c r="E11" s="32" t="s">
        <v>36</v>
      </c>
      <c r="F11" s="112">
        <f>COUNTIFS(participantsA[Country],participantsAPartner[[#This Row],[Partner Countries]],participantsA[Role],participantsAPartner[[#Headers],[Speaker]])</f>
        <v>0</v>
      </c>
      <c r="G11" s="76"/>
      <c r="H11" s="13"/>
      <c r="I11" s="238"/>
      <c r="J11" s="112">
        <f>COUNTIFS(participantsA[Country],participantsAOthers[[#This Row],[Others]], participantsA[Role],participantsAOthers[[#Headers],[Speaker]])</f>
        <v>0</v>
      </c>
      <c r="K11" s="72"/>
    </row>
    <row r="12" spans="1:14" ht="12.5" x14ac:dyDescent="0.25">
      <c r="A12" s="5" t="s">
        <v>11</v>
      </c>
      <c r="B12" s="112">
        <f>COUNTIFS(participantsA[Country],participantsANATO[[#This Row],[NATO Countries]],participantsA[Role],participantsANATO[[#Headers],[Speaker]])</f>
        <v>0</v>
      </c>
      <c r="C12" s="72"/>
      <c r="D12" s="13"/>
      <c r="E12" s="32" t="s">
        <v>37</v>
      </c>
      <c r="F12" s="112">
        <f>COUNTIFS(participantsA[Country],participantsAPartner[[#This Row],[Partner Countries]],participantsA[Role],participantsAPartner[[#Headers],[Speaker]])</f>
        <v>0</v>
      </c>
      <c r="G12" s="76"/>
      <c r="H12" s="13"/>
      <c r="I12" s="238"/>
      <c r="J12" s="112">
        <f>COUNTIFS(participantsA[Country],participantsAOthers[[#This Row],[Others]], participantsA[Role],participantsAOthers[[#Headers],[Speaker]])</f>
        <v>0</v>
      </c>
      <c r="K12" s="72"/>
    </row>
    <row r="13" spans="1:14" ht="24.75" customHeight="1" x14ac:dyDescent="0.25">
      <c r="A13" s="5" t="s">
        <v>12</v>
      </c>
      <c r="B13" s="112">
        <f>COUNTIFS(participantsA[Country],participantsANATO[[#This Row],[NATO Countries]],participantsA[Role],participantsANATO[[#Headers],[Speaker]])</f>
        <v>0</v>
      </c>
      <c r="C13" s="72"/>
      <c r="D13" s="13"/>
      <c r="E13" s="32" t="s">
        <v>322</v>
      </c>
      <c r="F13" s="112">
        <f>COUNTIFS(participantsA[Country],participantsAPartner[[#This Row],[Partner Countries]],participantsA[Role],participantsAPartner[[#Headers],[Speaker]])</f>
        <v>0</v>
      </c>
      <c r="G13" s="76"/>
      <c r="H13" s="13"/>
      <c r="I13" s="13" t="s">
        <v>74</v>
      </c>
      <c r="J13" s="112">
        <f>SUBTOTAL(109,participantsAOthers[Speaker])</f>
        <v>0</v>
      </c>
      <c r="K13" s="112">
        <f>SUBTOTAL(109,participantsAOthers[Non-Speaker])</f>
        <v>0</v>
      </c>
    </row>
    <row r="14" spans="1:14" ht="12.5" x14ac:dyDescent="0.25">
      <c r="A14" s="279" t="s">
        <v>326</v>
      </c>
      <c r="B14" s="281">
        <f>COUNTIFS(participantsA[Country],participantsANATO[[#This Row],[NATO Countries]],participantsA[Role],participantsANATO[[#Headers],[Speaker]])</f>
        <v>0</v>
      </c>
      <c r="C14" s="282"/>
      <c r="D14" s="13"/>
      <c r="E14" s="32" t="s">
        <v>38</v>
      </c>
      <c r="F14" s="112">
        <f>COUNTIFS(participantsA[Country],participantsAPartner[[#This Row],[Partner Countries]],participantsA[Role],participantsAPartner[[#Headers],[Speaker]])</f>
        <v>0</v>
      </c>
      <c r="G14" s="76"/>
      <c r="H14" s="13"/>
      <c r="I14" s="13"/>
      <c r="J14" s="13"/>
      <c r="K14" s="112">
        <f>SUBTOTAL(109,participantsAOthers[Non-Speaker])</f>
        <v>0</v>
      </c>
    </row>
    <row r="15" spans="1:14" ht="12.5" x14ac:dyDescent="0.25">
      <c r="A15" s="5" t="s">
        <v>13</v>
      </c>
      <c r="B15" s="112">
        <f>COUNTIFS(participantsA[Country],participantsANATO[[#This Row],[NATO Countries]],participantsA[Role],participantsANATO[[#Headers],[Speaker]])</f>
        <v>0</v>
      </c>
      <c r="C15" s="72"/>
      <c r="D15" s="13"/>
      <c r="E15" s="247" t="s">
        <v>98</v>
      </c>
      <c r="F15" s="112">
        <f>COUNTIFS(participantsA[Country],participantsAPartner[[#This Row],[Partner Countries]],participantsA[Role],participantsAPartner[[#Headers],[Speaker]])</f>
        <v>0</v>
      </c>
      <c r="G15" s="249"/>
      <c r="H15" s="13"/>
      <c r="I15" s="13"/>
      <c r="J15" s="13"/>
      <c r="K15" s="13"/>
    </row>
    <row r="16" spans="1:14" ht="12.5" x14ac:dyDescent="0.25">
      <c r="A16" s="5" t="s">
        <v>14</v>
      </c>
      <c r="B16" s="112">
        <f>COUNTIFS(participantsA[Country],participantsANATO[[#This Row],[NATO Countries]],participantsA[Role],participantsANATO[[#Headers],[Speaker]])</f>
        <v>0</v>
      </c>
      <c r="C16" s="72"/>
      <c r="D16" s="13"/>
      <c r="E16" s="32" t="s">
        <v>39</v>
      </c>
      <c r="F16" s="112">
        <f>COUNTIFS(participantsA[Country],participantsAPartner[[#This Row],[Partner Countries]],participantsA[Role],participantsAPartner[[#Headers],[Speaker]])</f>
        <v>0</v>
      </c>
      <c r="G16" s="76"/>
      <c r="H16" s="13"/>
      <c r="I16" s="13"/>
      <c r="J16" s="13"/>
      <c r="K16" s="13"/>
    </row>
    <row r="17" spans="1:12" ht="12.5" x14ac:dyDescent="0.25">
      <c r="A17" s="5" t="s">
        <v>15</v>
      </c>
      <c r="B17" s="112">
        <f>COUNTIFS(participantsA[Country],participantsANATO[[#This Row],[NATO Countries]],participantsA[Role],participantsANATO[[#Headers],[Speaker]])</f>
        <v>0</v>
      </c>
      <c r="C17" s="72"/>
      <c r="D17" s="13"/>
      <c r="E17" s="32" t="s">
        <v>40</v>
      </c>
      <c r="F17" s="112">
        <f>COUNTIFS(participantsA[Country],participantsAPartner[[#This Row],[Partner Countries]],participantsA[Role],participantsAPartner[[#Headers],[Speaker]])</f>
        <v>0</v>
      </c>
      <c r="G17" s="76"/>
      <c r="H17" s="13"/>
      <c r="I17" s="13"/>
      <c r="J17" s="13"/>
      <c r="K17" s="13"/>
    </row>
    <row r="18" spans="1:12" ht="12.5" x14ac:dyDescent="0.25">
      <c r="A18" s="5" t="s">
        <v>16</v>
      </c>
      <c r="B18" s="112">
        <f>COUNTIFS(participantsA[Country],participantsANATO[[#This Row],[NATO Countries]],participantsA[Role],participantsANATO[[#Headers],[Speaker]])</f>
        <v>0</v>
      </c>
      <c r="C18" s="72"/>
      <c r="D18" s="13"/>
      <c r="E18" s="32" t="s">
        <v>41</v>
      </c>
      <c r="F18" s="112">
        <f>COUNTIFS(participantsA[Country],participantsAPartner[[#This Row],[Partner Countries]],participantsA[Role],participantsAPartner[[#Headers],[Speaker]])</f>
        <v>0</v>
      </c>
      <c r="G18" s="76"/>
      <c r="H18" s="13"/>
      <c r="I18" s="13"/>
      <c r="J18" s="13"/>
      <c r="K18" s="13"/>
    </row>
    <row r="19" spans="1:12" ht="12.5" x14ac:dyDescent="0.25">
      <c r="A19" s="5" t="s">
        <v>17</v>
      </c>
      <c r="B19" s="112">
        <f>COUNTIFS(participantsA[Country],participantsANATO[[#This Row],[NATO Countries]],participantsA[Role],participantsANATO[[#Headers],[Speaker]])</f>
        <v>0</v>
      </c>
      <c r="C19" s="72"/>
      <c r="D19" s="13"/>
      <c r="E19" s="32" t="s">
        <v>42</v>
      </c>
      <c r="F19" s="112">
        <f>COUNTIFS(participantsA[Country],participantsAPartner[[#This Row],[Partner Countries]],participantsA[Role],participantsAPartner[[#Headers],[Speaker]])</f>
        <v>0</v>
      </c>
      <c r="G19" s="76"/>
      <c r="H19" s="13"/>
      <c r="I19" s="13"/>
      <c r="J19" s="13"/>
      <c r="K19" s="13"/>
    </row>
    <row r="20" spans="1:12" ht="12.5" x14ac:dyDescent="0.25">
      <c r="A20" s="5" t="s">
        <v>18</v>
      </c>
      <c r="B20" s="112">
        <f>COUNTIFS(participantsA[Country],participantsANATO[[#This Row],[NATO Countries]],participantsA[Role],participantsANATO[[#Headers],[Speaker]])</f>
        <v>0</v>
      </c>
      <c r="C20" s="72"/>
      <c r="D20" s="13"/>
      <c r="E20" s="32" t="s">
        <v>43</v>
      </c>
      <c r="F20" s="112">
        <f>COUNTIFS(participantsA[Country],participantsAPartner[[#This Row],[Partner Countries]],participantsA[Role],participantsAPartner[[#Headers],[Speaker]])</f>
        <v>0</v>
      </c>
      <c r="G20" s="76"/>
      <c r="H20" s="13"/>
      <c r="I20" s="13"/>
      <c r="J20" s="13"/>
      <c r="K20" s="13"/>
    </row>
    <row r="21" spans="1:12" ht="12.5" x14ac:dyDescent="0.25">
      <c r="A21" s="5" t="s">
        <v>19</v>
      </c>
      <c r="B21" s="112">
        <f>COUNTIFS(participantsA[Country],participantsANATO[[#This Row],[NATO Countries]],participantsA[Role],participantsANATO[[#Headers],[Speaker]])</f>
        <v>0</v>
      </c>
      <c r="C21" s="72"/>
      <c r="D21" s="13"/>
      <c r="E21" s="32" t="s">
        <v>44</v>
      </c>
      <c r="F21" s="112">
        <f>COUNTIFS(participantsA[Country],participantsAPartner[[#This Row],[Partner Countries]],participantsA[Role],participantsAPartner[[#Headers],[Speaker]])</f>
        <v>0</v>
      </c>
      <c r="G21" s="76"/>
      <c r="H21" s="13"/>
      <c r="I21" s="13"/>
      <c r="J21" s="13"/>
      <c r="K21" s="13"/>
    </row>
    <row r="22" spans="1:12" ht="12.5" x14ac:dyDescent="0.25">
      <c r="A22" s="5" t="s">
        <v>20</v>
      </c>
      <c r="B22" s="112">
        <f>COUNTIFS(participantsA[Country],participantsANATO[[#This Row],[NATO Countries]],participantsA[Role],participantsANATO[[#Headers],[Speaker]])</f>
        <v>0</v>
      </c>
      <c r="C22" s="72"/>
      <c r="D22" s="13"/>
      <c r="E22" s="32" t="s">
        <v>45</v>
      </c>
      <c r="F22" s="112">
        <f>COUNTIFS(participantsA[Country],participantsAPartner[[#This Row],[Partner Countries]],participantsA[Role],participantsAPartner[[#Headers],[Speaker]])</f>
        <v>0</v>
      </c>
      <c r="G22" s="76"/>
      <c r="H22" s="13"/>
      <c r="I22" s="13"/>
      <c r="J22" s="13"/>
      <c r="K22" s="13"/>
      <c r="L22" s="239"/>
    </row>
    <row r="23" spans="1:12" ht="12.5" x14ac:dyDescent="0.25">
      <c r="A23" s="5" t="s">
        <v>21</v>
      </c>
      <c r="B23" s="112">
        <f>COUNTIFS(participantsA[Country],participantsANATO[[#This Row],[NATO Countries]],participantsA[Role],participantsANATO[[#Headers],[Speaker]])</f>
        <v>0</v>
      </c>
      <c r="C23" s="72"/>
      <c r="D23" s="13"/>
      <c r="E23" s="32" t="s">
        <v>46</v>
      </c>
      <c r="F23" s="112">
        <f>COUNTIFS(participantsA[Country],participantsAPartner[[#This Row],[Partner Countries]],participantsA[Role],participantsAPartner[[#Headers],[Speaker]])</f>
        <v>0</v>
      </c>
      <c r="G23" s="76"/>
      <c r="H23" s="13"/>
      <c r="I23" s="293" t="str">
        <f>"▪ " &amp; IF(F6+G6&gt;0,E6 &amp; " ▪ ","") &amp; IF(B6+C6&gt;0,A6 &amp; " ▪ ","") &amp; IF(F7+G7&gt;0,E7 &amp; " ▪ ","") &amp; IF(F8+G8&gt;0,E8 &amp; " ▪ ","") &amp; IF(F9+G9&gt;0,E9 &amp; " ▪ ","") &amp; IF(F10+G10&gt;0,E10 &amp; " ▪ ","") &amp; IF(F11+G11&gt;0,E11 &amp; " ▪ ","")  &amp; IF(F12+G12&gt;0,E12 &amp; " ▪ ","") &amp; IF(F13+G13&gt;0,E13 &amp; " ▪ ","") &amp; IF(B7+C7&gt;0,A7 &amp; " ▪ ","") &amp; IF(F14+G14&gt;0,E14 &amp; " ▪ ","") &amp; IF(B8+C8&gt;0,A8 &amp; " ▪ ","") &amp; IF(B9+C9&gt;0,A9 &amp; " ▪ ","") &amp; IF(F15+G15&gt;0,E15 &amp; " ▪ ","") &amp; IF(B10+C10&gt;0,A10 &amp; " ▪ ","") &amp; IF(B11+C11&gt;0,A11 &amp; " ▪ ","")  &amp; IF(B12+C12&gt;0,A12 &amp; " ▪ ","") &amp; IF(F16+G16&gt;0,E16 &amp; " ▪ ","") &amp; IF(B13+C13&gt;0,A13 &amp; " ▪ ","")  &amp; IF(B14+C14&gt;0,A14 &amp; " ▪ ","") &amp; IF(B15+C15&gt;0,A15 &amp; " ▪ ","") &amp; IF(F17+G17&gt;0,E17 &amp; " ▪ ","")  &amp; IF(B16+C16&gt;0,A16 &amp; " ▪ ","") &amp; IF(B17+C17&gt;0,A17 &amp; " ▪ ","") &amp; IF(B18+C18&gt;0,A18 &amp; " ▪ ","")  &amp; IF(B19+C19&gt;0,A19 &amp; " ▪ ","") &amp; IF(F18+G18&gt;0,E18 &amp; " ▪ ","") &amp; IF(F19+G19&gt;0,E19 &amp; " ▪ ","") &amp; IF(F20+G20&gt;0,E20 &amp; " ▪ ","")  &amp; IF(B20+C20&gt;0,A20 &amp; " ▪ ","") &amp; IF(F21+G21&gt;0,E21 &amp; " ▪ ","")  &amp; IF(F22+G22&gt;0,E22 &amp; " ▪ ","")  &amp; IF(F23+G23&gt;0,E23 &amp; " ▪ ","")  &amp; IF(F24+G24&gt;0,E24 &amp; " ▪ ","")  &amp; IF(F25+G25&gt;0,E25 &amp; " ▪ ","")  &amp; IF(B21+C21&gt;0,A21 &amp; " ▪ ","")  &amp; IF(B22+C22&gt;0,A22 &amp; " ▪ ","")  &amp; IF(B23+C23&gt;0,A23 &amp; " ▪ ","")  &amp; IF(F26+G26&gt;0,E26 &amp; " ▪ ","")  &amp; IF(F27+G27&gt;0,E27 &amp; " ▪ ","")  &amp; IF(F34+G34&gt;0,E34 &amp; " ▪ ","")  &amp; IF(F28+G28&gt;0,E28 &amp; " ▪ ","")  &amp; IF(B24+C24&gt;0,A24 &amp; " ▪ ","")  &amp; IF(F29+G29&gt;0,E29 &amp; " ▪ ","")  &amp; IF(B25+C25&gt;0,A25 &amp; " ▪ ","")  &amp; IF(F30+G30&gt;0,E30 &amp; " ▪ ","") &amp; IF(B26+C26&gt;0,A26 &amp;  " ▪ ","") &amp; IF(B27+C27&gt;0,A27 &amp; " ▪ ","")  &amp; IF(F31+G31&gt;0,E31 &amp; " ▪ ","")  &amp; IF(B28+C28&gt;0,A28 &amp; " ▪ ","")  &amp; IF(B29+C29&gt;0,A29 &amp; " ▪ ","")  &amp; IF(F32+G32&gt;0,E32 &amp; " ▪ ","")  &amp; IF(F33+G33&gt;0,E33 &amp; " ▪ ","")  &amp; IF(B30+C30&gt;0,A30 &amp; " ▪ ","")  &amp; IF(F35+G35&gt;0,E35 &amp; " ▪ ","")  &amp; IF(F36+G36&gt;0,E36 &amp; " ▪ ","")  &amp; IF(B31+C31&gt;0,A31 &amp; " ▪ ","")  &amp; IF(B32+C32&gt;0,A32 &amp; " ▪ ","")  &amp; IF(B33+C33&gt;0,A33 &amp; " ▪ ","")  &amp; IF(B34+C34&gt;0,A34 &amp; " ▪ ","")  &amp; IF(F37+G37&gt;0,E37 &amp; " ▪ ","")  &amp; IF(F38+G38&gt;0,E38 &amp; " ▪ ","")  &amp; IF(F39+G39&gt;0,E39 &amp; " ▪ ","")  &amp; IF(B35+C35&gt;0,A35 &amp; " ▪ ","")  &amp; IF(F40+G40&gt;0,E40 &amp; " ▪ ","")  &amp; IF(F41+G41&gt;0,E41 &amp; " ▪ ","")  &amp; IF(F42+G42&gt;0,E42 &amp; " ▪ ","")  &amp; IF(B36+C36&gt;0,A36 &amp; " ▪ ","")  &amp; IF(B37+C37&gt;0,A37 &amp; " ▪ ","")  &amp; IF(F43+G43&gt;0,E43 &amp; " ▪ ","") &amp; IF(J6+K6&gt;0,I6 &amp; " ▪ ","") &amp; IF(J7+K7&gt;0,I7 &amp; " ▪ ","") &amp; IF(J8+K8&gt;0,I8 &amp; " ▪ ","") &amp; IF(J9+K9&gt;0,I9 &amp; " ▪ ","") &amp; IF(J10+K10&gt;0,I10 &amp; " ▪ ","")&amp; IF(J11+K11&gt;0,I11 &amp; " ▪ ","")&amp; IF(J12+K12&gt;0,I12 &amp; " ▪ ","")</f>
        <v xml:space="preserve">▪ </v>
      </c>
      <c r="J23" s="293"/>
      <c r="K23" s="293"/>
      <c r="L23" s="293"/>
    </row>
    <row r="24" spans="1:12" ht="12.5" x14ac:dyDescent="0.25">
      <c r="A24" s="244" t="s">
        <v>52</v>
      </c>
      <c r="B24" s="112">
        <f>COUNTIFS(participantsA[Country],participantsANATO[[#This Row],[NATO Countries]],participantsA[Role],participantsANATO[[#Headers],[Speaker]])</f>
        <v>0</v>
      </c>
      <c r="C24" s="246"/>
      <c r="D24" s="13"/>
      <c r="E24" s="32" t="s">
        <v>47</v>
      </c>
      <c r="F24" s="112">
        <f>COUNTIFS(participantsA[Country],participantsAPartner[[#This Row],[Partner Countries]],participantsA[Role],participantsAPartner[[#Headers],[Speaker]])</f>
        <v>0</v>
      </c>
      <c r="G24" s="76"/>
      <c r="H24" s="13"/>
      <c r="I24" s="293"/>
      <c r="J24" s="293"/>
      <c r="K24" s="293"/>
      <c r="L24" s="293"/>
    </row>
    <row r="25" spans="1:12" ht="12.75" customHeight="1" x14ac:dyDescent="0.25">
      <c r="A25" s="5" t="s">
        <v>22</v>
      </c>
      <c r="B25" s="112">
        <f>COUNTIFS(participantsA[Country],participantsANATO[[#This Row],[NATO Countries]],participantsA[Role],participantsANATO[[#Headers],[Speaker]])</f>
        <v>0</v>
      </c>
      <c r="C25" s="72"/>
      <c r="D25" s="13"/>
      <c r="E25" s="32" t="s">
        <v>48</v>
      </c>
      <c r="F25" s="112">
        <f>COUNTIFS(participantsA[Country],participantsAPartner[[#This Row],[Partner Countries]],participantsA[Role],participantsAPartner[[#Headers],[Speaker]])</f>
        <v>0</v>
      </c>
      <c r="G25" s="76"/>
      <c r="H25" s="13"/>
      <c r="I25" s="293"/>
      <c r="J25" s="293"/>
      <c r="K25" s="293"/>
      <c r="L25" s="293"/>
    </row>
    <row r="26" spans="1:12" ht="12.5" x14ac:dyDescent="0.25">
      <c r="A26" s="259" t="s">
        <v>315</v>
      </c>
      <c r="B26" s="112">
        <f>COUNTIFS(participantsA[Country],participantsANATO[[#This Row],[NATO Countries]],participantsA[Role],participantsANATO[[#Headers],[Speaker]])</f>
        <v>0</v>
      </c>
      <c r="C26" s="72"/>
      <c r="D26" s="13"/>
      <c r="E26" s="32" t="s">
        <v>49</v>
      </c>
      <c r="F26" s="112">
        <f>COUNTIFS(participantsA[Country],participantsAPartner[[#This Row],[Partner Countries]],participantsA[Role],participantsAPartner[[#Headers],[Speaker]])</f>
        <v>0</v>
      </c>
      <c r="G26" s="76"/>
      <c r="H26" s="13"/>
      <c r="I26" s="293"/>
      <c r="J26" s="293"/>
      <c r="K26" s="293"/>
      <c r="L26" s="293"/>
    </row>
    <row r="27" spans="1:12" ht="12.5" x14ac:dyDescent="0.25">
      <c r="A27" s="5" t="s">
        <v>23</v>
      </c>
      <c r="B27" s="112">
        <f>COUNTIFS(participantsA[Country],participantsANATO[[#This Row],[NATO Countries]],participantsA[Role],participantsANATO[[#Headers],[Speaker]])</f>
        <v>0</v>
      </c>
      <c r="C27" s="72"/>
      <c r="D27" s="13"/>
      <c r="E27" s="32" t="s">
        <v>50</v>
      </c>
      <c r="F27" s="112">
        <f>COUNTIFS(participantsA[Country],participantsAPartner[[#This Row],[Partner Countries]],participantsA[Role],participantsAPartner[[#Headers],[Speaker]])</f>
        <v>0</v>
      </c>
      <c r="G27" s="76"/>
      <c r="H27" s="13"/>
      <c r="I27" s="293"/>
      <c r="J27" s="293"/>
      <c r="K27" s="293"/>
      <c r="L27" s="293"/>
    </row>
    <row r="28" spans="1:12" ht="12.5" x14ac:dyDescent="0.25">
      <c r="A28" s="5" t="s">
        <v>24</v>
      </c>
      <c r="B28" s="112">
        <f>COUNTIFS(participantsA[Country],participantsANATO[[#This Row],[NATO Countries]],participantsA[Role],participantsANATO[[#Headers],[Speaker]])</f>
        <v>0</v>
      </c>
      <c r="C28" s="72"/>
      <c r="D28" s="13"/>
      <c r="E28" s="32" t="s">
        <v>51</v>
      </c>
      <c r="F28" s="112">
        <f>COUNTIFS(participantsA[Country],participantsAPartner[[#This Row],[Partner Countries]],participantsA[Role],participantsAPartner[[#Headers],[Speaker]])</f>
        <v>0</v>
      </c>
      <c r="G28" s="76"/>
      <c r="H28" s="13"/>
      <c r="I28" s="293"/>
      <c r="J28" s="293"/>
      <c r="K28" s="293"/>
      <c r="L28" s="293"/>
    </row>
    <row r="29" spans="1:12" ht="12.5" x14ac:dyDescent="0.25">
      <c r="A29" s="5" t="s">
        <v>25</v>
      </c>
      <c r="B29" s="112">
        <f>COUNTIFS(participantsA[Country],participantsANATO[[#This Row],[NATO Countries]],participantsA[Role],participantsANATO[[#Headers],[Speaker]])</f>
        <v>0</v>
      </c>
      <c r="C29" s="72"/>
      <c r="D29" s="13"/>
      <c r="E29" s="32" t="s">
        <v>53</v>
      </c>
      <c r="F29" s="112">
        <f>COUNTIFS(participantsA[Country],participantsAPartner[[#This Row],[Partner Countries]],participantsA[Role],participantsAPartner[[#Headers],[Speaker]])</f>
        <v>0</v>
      </c>
      <c r="G29" s="76"/>
      <c r="H29" s="13"/>
      <c r="I29" s="293"/>
      <c r="J29" s="293"/>
      <c r="K29" s="293"/>
      <c r="L29" s="293"/>
    </row>
    <row r="30" spans="1:12" ht="12.5" x14ac:dyDescent="0.25">
      <c r="A30" s="5" t="s">
        <v>26</v>
      </c>
      <c r="B30" s="112">
        <f>COUNTIFS(participantsA[Country],participantsANATO[[#This Row],[NATO Countries]],participantsA[Role],participantsANATO[[#Headers],[Speaker]])</f>
        <v>0</v>
      </c>
      <c r="C30" s="72"/>
      <c r="D30" s="13"/>
      <c r="E30" s="32" t="s">
        <v>54</v>
      </c>
      <c r="F30" s="112">
        <f>COUNTIFS(participantsA[Country],participantsAPartner[[#This Row],[Partner Countries]],participantsA[Role],participantsAPartner[[#Headers],[Speaker]])</f>
        <v>0</v>
      </c>
      <c r="G30" s="76"/>
      <c r="H30" s="13"/>
      <c r="I30" s="293"/>
      <c r="J30" s="293"/>
      <c r="K30" s="293"/>
      <c r="L30" s="293"/>
    </row>
    <row r="31" spans="1:12" ht="12.5" x14ac:dyDescent="0.25">
      <c r="A31" s="5" t="s">
        <v>171</v>
      </c>
      <c r="B31" s="112">
        <f>COUNTIFS(participantsA[Country],participantsANATO[[#This Row],[NATO Countries]],participantsA[Role],participantsANATO[[#Headers],[Speaker]])</f>
        <v>0</v>
      </c>
      <c r="C31" s="72"/>
      <c r="D31" s="13"/>
      <c r="E31" s="32" t="s">
        <v>55</v>
      </c>
      <c r="F31" s="112">
        <f>COUNTIFS(participantsA[Country],participantsAPartner[[#This Row],[Partner Countries]],participantsA[Role],participantsAPartner[[#Headers],[Speaker]])</f>
        <v>0</v>
      </c>
      <c r="G31" s="76"/>
      <c r="H31" s="13"/>
      <c r="I31" s="293"/>
      <c r="J31" s="293"/>
      <c r="K31" s="293"/>
      <c r="L31" s="293"/>
    </row>
    <row r="32" spans="1:12" ht="12.5" x14ac:dyDescent="0.25">
      <c r="A32" s="5" t="s">
        <v>27</v>
      </c>
      <c r="B32" s="112">
        <f>COUNTIFS(participantsA[Country],participantsANATO[[#This Row],[NATO Countries]],participantsA[Role],participantsANATO[[#Headers],[Speaker]])</f>
        <v>0</v>
      </c>
      <c r="C32" s="72"/>
      <c r="D32" s="13"/>
      <c r="E32" s="32" t="s">
        <v>56</v>
      </c>
      <c r="F32" s="112">
        <f>COUNTIFS(participantsA[Country],participantsAPartner[[#This Row],[Partner Countries]],participantsA[Role],participantsAPartner[[#Headers],[Speaker]])</f>
        <v>0</v>
      </c>
      <c r="G32" s="76"/>
      <c r="H32" s="13"/>
      <c r="I32" s="293"/>
      <c r="J32" s="293"/>
      <c r="K32" s="293"/>
      <c r="L32" s="293"/>
    </row>
    <row r="33" spans="1:12" ht="12.5" x14ac:dyDescent="0.25">
      <c r="A33" s="5" t="s">
        <v>28</v>
      </c>
      <c r="B33" s="112">
        <f>COUNTIFS(participantsA[Country],participantsANATO[[#This Row],[NATO Countries]],participantsA[Role],participantsANATO[[#Headers],[Speaker]])</f>
        <v>0</v>
      </c>
      <c r="C33" s="72"/>
      <c r="D33" s="13"/>
      <c r="E33" s="32" t="s">
        <v>57</v>
      </c>
      <c r="F33" s="112">
        <f>COUNTIFS(participantsA[Country],participantsAPartner[[#This Row],[Partner Countries]],participantsA[Role],participantsAPartner[[#Headers],[Speaker]])</f>
        <v>0</v>
      </c>
      <c r="G33" s="76"/>
      <c r="H33" s="13"/>
      <c r="I33" s="293"/>
      <c r="J33" s="293"/>
      <c r="K33" s="293"/>
      <c r="L33" s="293"/>
    </row>
    <row r="34" spans="1:12" ht="12.5" x14ac:dyDescent="0.25">
      <c r="A34" s="353" t="s">
        <v>328</v>
      </c>
      <c r="B34" s="354">
        <f>COUNTIFS(participantsA[Country],participantsANATO[[#This Row],[NATO Countries]],participantsA[Role],participantsANATO[[#Headers],[Speaker]])</f>
        <v>0</v>
      </c>
      <c r="C34" s="355"/>
      <c r="D34" s="13"/>
      <c r="E34" s="32" t="s">
        <v>314</v>
      </c>
      <c r="F34" s="112">
        <f>COUNTIFS(participantsA[Country],participantsAPartner[[#This Row],[Partner Countries]],participantsA[Role],participantsAPartner[[#Headers],[Speaker]])</f>
        <v>0</v>
      </c>
      <c r="G34" s="76"/>
      <c r="H34" s="13"/>
      <c r="I34" s="293"/>
      <c r="J34" s="293"/>
      <c r="K34" s="293"/>
      <c r="L34" s="293"/>
    </row>
    <row r="35" spans="1:12" ht="25" x14ac:dyDescent="0.25">
      <c r="A35" s="5" t="s">
        <v>319</v>
      </c>
      <c r="B35" s="112">
        <f>COUNTIFS(participantsA[Country],participantsANATO[[#This Row],[NATO Countries]],participantsA[Role],participantsANATO[[#Headers],[Speaker]])</f>
        <v>0</v>
      </c>
      <c r="C35" s="72"/>
      <c r="D35" s="13"/>
      <c r="E35" s="252" t="s">
        <v>320</v>
      </c>
      <c r="F35" s="112">
        <f>COUNTIFS(participantsA[Country],participantsAPartner[[#This Row],[Partner Countries]],participantsA[Role],participantsAPartner[[#Headers],[Speaker]])</f>
        <v>0</v>
      </c>
      <c r="G35" s="76"/>
      <c r="H35" s="13"/>
      <c r="I35" s="293"/>
      <c r="J35" s="293"/>
      <c r="K35" s="293"/>
      <c r="L35" s="293"/>
    </row>
    <row r="36" spans="1:12" ht="31.5" customHeight="1" x14ac:dyDescent="0.25">
      <c r="A36" s="5" t="s">
        <v>30</v>
      </c>
      <c r="B36" s="112">
        <f>COUNTIFS(participantsA[Country],participantsANATO[[#This Row],[NATO Countries]],participantsA[Role],participantsANATO[[#Headers],[Speaker]])</f>
        <v>0</v>
      </c>
      <c r="C36" s="72"/>
      <c r="D36" s="13"/>
      <c r="E36" s="32" t="s">
        <v>58</v>
      </c>
      <c r="F36" s="112">
        <f>COUNTIFS(participantsA[Country],participantsAPartner[[#This Row],[Partner Countries]],participantsA[Role],participantsAPartner[[#Headers],[Speaker]])</f>
        <v>0</v>
      </c>
      <c r="G36" s="76"/>
      <c r="H36" s="13"/>
      <c r="I36" s="293"/>
      <c r="J36" s="293"/>
      <c r="K36" s="293"/>
      <c r="L36" s="293"/>
    </row>
    <row r="37" spans="1:12" ht="12.5" x14ac:dyDescent="0.25">
      <c r="A37" s="5" t="s">
        <v>31</v>
      </c>
      <c r="B37" s="112">
        <f>COUNTIFS(participantsA[Country],participantsANATO[[#This Row],[NATO Countries]],participantsA[Role],participantsANATO[[#Headers],[Speaker]])</f>
        <v>0</v>
      </c>
      <c r="C37" s="72"/>
      <c r="D37" s="13"/>
      <c r="E37" s="32" t="s">
        <v>59</v>
      </c>
      <c r="F37" s="112">
        <f>COUNTIFS(participantsA[Country],participantsAPartner[[#This Row],[Partner Countries]],participantsA[Role],participantsAPartner[[#Headers],[Speaker]])</f>
        <v>0</v>
      </c>
      <c r="G37" s="76"/>
      <c r="H37" s="13"/>
      <c r="I37" s="239"/>
      <c r="J37" s="239"/>
      <c r="K37" s="239"/>
    </row>
    <row r="38" spans="1:12" ht="12.5" x14ac:dyDescent="0.25">
      <c r="A38" s="264" t="s">
        <v>74</v>
      </c>
      <c r="B38" s="265">
        <f>SUBTOTAL(109,participantsANATO[Speaker])</f>
        <v>0</v>
      </c>
      <c r="C38" s="265">
        <f>SUBTOTAL(109,participantsANATO[Non-Speaker])</f>
        <v>0</v>
      </c>
      <c r="D38" s="13"/>
      <c r="E38" s="32" t="s">
        <v>60</v>
      </c>
      <c r="F38" s="112">
        <f>COUNTIFS(participantsA[Country],participantsAPartner[[#This Row],[Partner Countries]],participantsA[Role],participantsAPartner[[#Headers],[Speaker]])</f>
        <v>0</v>
      </c>
      <c r="G38" s="76"/>
      <c r="H38" s="13"/>
      <c r="I38" s="13"/>
      <c r="J38" s="13"/>
      <c r="K38" s="13"/>
    </row>
    <row r="39" spans="1:12" ht="12.5" x14ac:dyDescent="0.25">
      <c r="A39" s="13"/>
      <c r="B39" s="30"/>
      <c r="C39" s="13"/>
      <c r="D39" s="13"/>
      <c r="E39" s="32" t="s">
        <v>61</v>
      </c>
      <c r="F39" s="112">
        <f>COUNTIFS(participantsA[Country],participantsAPartner[[#This Row],[Partner Countries]],participantsA[Role],participantsAPartner[[#Headers],[Speaker]])</f>
        <v>0</v>
      </c>
      <c r="G39" s="76"/>
      <c r="H39" s="13"/>
      <c r="I39" s="13"/>
      <c r="J39" s="13"/>
      <c r="K39" s="13"/>
    </row>
    <row r="40" spans="1:12" ht="12.5" x14ac:dyDescent="0.25">
      <c r="A40" s="13"/>
      <c r="B40" s="30"/>
      <c r="C40" s="13"/>
      <c r="D40" s="13"/>
      <c r="E40" s="32" t="s">
        <v>62</v>
      </c>
      <c r="F40" s="112">
        <f>COUNTIFS(participantsA[Country],participantsAPartner[[#This Row],[Partner Countries]],participantsA[Role],participantsAPartner[[#Headers],[Speaker]])</f>
        <v>0</v>
      </c>
      <c r="G40" s="76"/>
      <c r="H40" s="13"/>
      <c r="I40" s="13"/>
      <c r="J40" s="13"/>
      <c r="K40" s="13"/>
    </row>
    <row r="41" spans="1:12" ht="12.5" x14ac:dyDescent="0.25">
      <c r="A41" s="13"/>
      <c r="B41" s="30"/>
      <c r="C41" s="13"/>
      <c r="D41" s="13"/>
      <c r="E41" s="32" t="s">
        <v>63</v>
      </c>
      <c r="F41" s="112">
        <f>COUNTIFS(participantsA[Country],participantsAPartner[[#This Row],[Partner Countries]],participantsA[Role],participantsAPartner[[#Headers],[Speaker]])</f>
        <v>0</v>
      </c>
      <c r="G41" s="76"/>
      <c r="H41" s="13"/>
      <c r="I41" s="13"/>
      <c r="J41" s="13"/>
      <c r="K41" s="13"/>
    </row>
    <row r="42" spans="1:12" ht="12.5" x14ac:dyDescent="0.25">
      <c r="A42" s="13"/>
      <c r="B42" s="30"/>
      <c r="C42" s="13"/>
      <c r="D42" s="13"/>
      <c r="E42" s="32" t="s">
        <v>64</v>
      </c>
      <c r="F42" s="112">
        <f>COUNTIFS(participantsA[Country],participantsAPartner[[#This Row],[Partner Countries]],participantsA[Role],participantsAPartner[[#Headers],[Speaker]])</f>
        <v>0</v>
      </c>
      <c r="G42" s="76"/>
      <c r="H42" s="13"/>
      <c r="I42" s="13"/>
      <c r="J42" s="13"/>
      <c r="K42" s="13"/>
    </row>
    <row r="43" spans="1:12" ht="12.5" x14ac:dyDescent="0.25">
      <c r="A43" s="13"/>
      <c r="B43" s="30"/>
      <c r="C43" s="13"/>
      <c r="D43" s="13"/>
      <c r="E43" s="32" t="s">
        <v>65</v>
      </c>
      <c r="F43" s="112">
        <f>COUNTIFS(participantsA[Country],participantsAPartner[[#This Row],[Partner Countries]],participantsA[Role],participantsAPartner[[#Headers],[Speaker]])</f>
        <v>0</v>
      </c>
      <c r="G43" s="76"/>
      <c r="H43" s="13"/>
      <c r="I43" s="13"/>
      <c r="J43" s="13"/>
      <c r="K43" s="13"/>
    </row>
    <row r="44" spans="1:12" ht="13" x14ac:dyDescent="0.3">
      <c r="A44" s="13"/>
      <c r="B44" s="30"/>
      <c r="C44" s="13"/>
      <c r="D44" s="13"/>
      <c r="E44" s="268" t="s">
        <v>74</v>
      </c>
      <c r="F44" s="269">
        <f>SUBTOTAL(109,participantsAPartner[Speaker])</f>
        <v>0</v>
      </c>
      <c r="G44" s="269">
        <f>SUBTOTAL(109,participantsAPartner[Non-Speaker])</f>
        <v>0</v>
      </c>
      <c r="H44" s="13"/>
      <c r="I44" s="13"/>
      <c r="J44" s="13"/>
      <c r="K44" s="13"/>
    </row>
    <row r="45" spans="1:12" ht="12.5" x14ac:dyDescent="0.25">
      <c r="A45" s="13"/>
      <c r="B45" s="30"/>
      <c r="C45" s="13"/>
      <c r="D45" s="13"/>
      <c r="H45" s="13"/>
      <c r="I45" s="13"/>
      <c r="J45" s="13"/>
      <c r="K45" s="13"/>
    </row>
    <row r="46" spans="1:12" ht="12.5" x14ac:dyDescent="0.25">
      <c r="A46" s="13"/>
      <c r="B46" s="30"/>
      <c r="C46" s="13"/>
      <c r="D46" s="13"/>
      <c r="H46" s="13"/>
      <c r="I46" s="13"/>
      <c r="J46" s="13"/>
      <c r="K46" s="13"/>
    </row>
    <row r="47" spans="1:12" ht="12.5" x14ac:dyDescent="0.25">
      <c r="A47" s="13"/>
      <c r="B47" s="30"/>
      <c r="C47" s="13"/>
      <c r="D47" s="13"/>
      <c r="H47" s="13"/>
      <c r="I47" s="13"/>
      <c r="J47" s="13"/>
      <c r="K47" s="13"/>
    </row>
    <row r="48" spans="1:12" ht="12.5" x14ac:dyDescent="0.25">
      <c r="A48" s="13"/>
      <c r="B48" s="30"/>
      <c r="C48" s="13"/>
      <c r="I48" s="13"/>
      <c r="J48" s="13"/>
      <c r="K48" s="13"/>
    </row>
    <row r="49" spans="1:3" ht="12.5" x14ac:dyDescent="0.25">
      <c r="A49" s="13"/>
      <c r="B49" s="30"/>
      <c r="C49" s="13"/>
    </row>
    <row r="50" spans="1:3" ht="12.5" x14ac:dyDescent="0.25">
      <c r="A50" s="13"/>
      <c r="B50" s="30"/>
      <c r="C50" s="13"/>
    </row>
    <row r="51" spans="1:3" ht="12.5" x14ac:dyDescent="0.25">
      <c r="A51" s="13"/>
      <c r="B51" s="30"/>
      <c r="C51" s="13"/>
    </row>
  </sheetData>
  <sheetProtection algorithmName="SHA-512" hashValue="iK5BhtRiexcdAFNyEmHwlpNjIs6YJxb0yRFj9WTM6QJi4ubn+0VSwpcDawAO+qeVjqmVyw8Hn1MBVyAO6q7ysg==" saltValue="suk+1UHUchGUe0StPB4GNw==" spinCount="100000" sheet="1" selectLockedCells="1"/>
  <mergeCells count="4">
    <mergeCell ref="B1:E1"/>
    <mergeCell ref="B2:E2"/>
    <mergeCell ref="A4:K4"/>
    <mergeCell ref="I23:L36"/>
  </mergeCells>
  <conditionalFormatting sqref="A1:L6 L11 L13:L22 I14:K22 I37:K48 I23 L37:L47 A38:C51 G7:L10 G11:H11 G12:L12 D15:D47 C7:E13 D14:E14 E15:E33 G13:H16 H17:H47 G17:G33 F7:F33 C14:C37 A7:B37 E35:G44">
    <cfRule type="expression" dxfId="42" priority="4">
      <formula>AND(CELL("Protect",A1)=0,ISEVEN(CELL("Row",A1)),LEN(A1)=0)</formula>
    </cfRule>
  </conditionalFormatting>
  <conditionalFormatting sqref="A1:L6 L13:L22 I14:K22 I37:K48 I23 L37:L47 A38:C51 G7:L12 D15:D47 C7:E13 D14:E14 E15:E33 G13:H16 H17:H47 G17:G33 F7:F33 C14:C37 A7:B37 E35:G44">
    <cfRule type="expression" dxfId="41" priority="3">
      <formula>AND(CELL("Protect",A1)=0,ISODD(CELL("Row",A1)),LEN(A1)=0)</formula>
    </cfRule>
  </conditionalFormatting>
  <conditionalFormatting sqref="E34:G34">
    <cfRule type="expression" dxfId="40" priority="2">
      <formula>AND(CELL("Protect",E34)=0,ISEVEN(CELL("Row",E34)),LEN(E34)=0)</formula>
    </cfRule>
  </conditionalFormatting>
  <conditionalFormatting sqref="E34:G34">
    <cfRule type="expression" dxfId="39" priority="1">
      <formula>AND(CELL("Protect",E34)=0,ISODD(CELL("Row",E34)),LEN(E34)=0)</formula>
    </cfRule>
  </conditionalFormatting>
  <dataValidations count="3">
    <dataValidation type="date" operator="greaterThanOrEqual" allowBlank="1" showInputMessage="1" showErrorMessage="1" errorTitle="Enter a date" error="Please enter a date" sqref="F2:G2">
      <formula1>1</formula1>
    </dataValidation>
    <dataValidation type="whole" operator="greaterThanOrEqual" allowBlank="1" showInputMessage="1" showErrorMessage="1" errorTitle="Enter number only" error="Please enter numbers only" sqref="J6:K12 B6:C37 F6:G43">
      <formula1>0</formula1>
    </dataValidation>
    <dataValidation type="list" errorStyle="warning" allowBlank="1" showInputMessage="1" showErrorMessage="1" error="That country isn't in our list. Are you sure?" sqref="I6:I12">
      <formula1>otherCountryList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39997558519241921"/>
    <pageSetUpPr fitToPage="1"/>
  </sheetPr>
  <dimension ref="A1:M41"/>
  <sheetViews>
    <sheetView zoomScaleNormal="100" workbookViewId="0">
      <pane ySplit="5" topLeftCell="A6" activePane="bottomLeft" state="frozen"/>
      <selection pane="bottomLeft" activeCell="C13" sqref="C13"/>
    </sheetView>
  </sheetViews>
  <sheetFormatPr defaultColWidth="9.1796875" defaultRowHeight="11.5" x14ac:dyDescent="0.35"/>
  <cols>
    <col min="1" max="1" width="9.26953125" style="9" customWidth="1"/>
    <col min="2" max="2" width="40.7265625" style="9" customWidth="1"/>
    <col min="3" max="5" width="16.453125" style="9" customWidth="1"/>
    <col min="6" max="6" width="14.26953125" style="9" customWidth="1"/>
    <col min="7" max="7" width="4" style="9" customWidth="1"/>
    <col min="8" max="8" width="9.54296875" style="9" customWidth="1"/>
    <col min="9" max="9" width="40.7265625" style="9" customWidth="1"/>
    <col min="10" max="10" width="8.1796875" style="9" bestFit="1" customWidth="1"/>
    <col min="11" max="16384" width="9.1796875" style="9"/>
  </cols>
  <sheetData>
    <row r="1" spans="1:13" s="13" customFormat="1" ht="13.5" thickBot="1" x14ac:dyDescent="0.3">
      <c r="A1" s="46" t="s">
        <v>270</v>
      </c>
      <c r="B1" s="298" t="s">
        <v>249</v>
      </c>
      <c r="C1" s="299"/>
      <c r="D1" s="46" t="s">
        <v>226</v>
      </c>
      <c r="E1" s="46" t="s">
        <v>227</v>
      </c>
      <c r="G1" s="47"/>
      <c r="H1" s="47"/>
      <c r="I1" s="47"/>
      <c r="J1" s="47"/>
      <c r="K1" s="47"/>
      <c r="L1" s="47"/>
      <c r="M1" s="47"/>
    </row>
    <row r="2" spans="1:13" s="13" customFormat="1" ht="26.25" customHeight="1" x14ac:dyDescent="0.25">
      <c r="A2" s="126" t="str">
        <f>IF(ISBLANK(spsReference),"",spsReference)</f>
        <v/>
      </c>
      <c r="B2" s="300" t="str">
        <f>IF(ISBLANK(eventTitle),"",eventTitle)</f>
        <v/>
      </c>
      <c r="C2" s="301"/>
      <c r="D2" s="257">
        <f>startDate</f>
        <v>0</v>
      </c>
      <c r="E2" s="258">
        <f>endDate</f>
        <v>0</v>
      </c>
    </row>
    <row r="3" spans="1:13" s="13" customFormat="1" ht="6.75" customHeight="1" x14ac:dyDescent="0.25"/>
    <row r="4" spans="1:13" s="12" customFormat="1" ht="21" x14ac:dyDescent="0.5">
      <c r="A4" s="292" t="s">
        <v>271</v>
      </c>
      <c r="B4" s="292"/>
      <c r="C4" s="292"/>
      <c r="D4" s="292"/>
      <c r="E4" s="292"/>
      <c r="F4" s="48"/>
      <c r="G4" s="48"/>
      <c r="H4" s="9"/>
      <c r="I4" s="292" t="s">
        <v>282</v>
      </c>
      <c r="J4" s="292"/>
    </row>
    <row r="5" spans="1:13" ht="15" customHeight="1" thickBot="1" x14ac:dyDescent="0.4">
      <c r="B5" s="20" t="s">
        <v>250</v>
      </c>
      <c r="C5" s="40" t="s">
        <v>212</v>
      </c>
      <c r="D5" s="40" t="s">
        <v>222</v>
      </c>
      <c r="E5" s="40" t="s">
        <v>211</v>
      </c>
      <c r="I5" s="153" t="s">
        <v>278</v>
      </c>
      <c r="J5" s="153" t="s">
        <v>283</v>
      </c>
    </row>
    <row r="6" spans="1:13" ht="13.5" customHeight="1" thickTop="1" x14ac:dyDescent="0.35">
      <c r="A6" s="302" t="s">
        <v>224</v>
      </c>
      <c r="B6" s="28" t="s">
        <v>251</v>
      </c>
      <c r="C6" s="26" t="str">
        <f xml:space="preserve"> "(" &amp; participantsANATO[[#Totals],[Speaker]]+participantsAPartner[[#Totals],[Speaker]]+participantsAOthers[[#Totals],[Speaker]] &amp; ")"</f>
        <v>(0)</v>
      </c>
      <c r="D6" s="26"/>
      <c r="E6" s="27"/>
      <c r="H6" s="294" t="s">
        <v>279</v>
      </c>
      <c r="I6" s="88"/>
      <c r="J6" s="89"/>
    </row>
    <row r="7" spans="1:13" ht="12.75" customHeight="1" x14ac:dyDescent="0.35">
      <c r="A7" s="303"/>
      <c r="B7" s="11" t="s">
        <v>244</v>
      </c>
      <c r="C7" s="77"/>
      <c r="D7" s="78"/>
      <c r="E7" s="115">
        <f>C7-D7</f>
        <v>0</v>
      </c>
      <c r="F7" s="297" t="s">
        <v>255</v>
      </c>
      <c r="H7" s="295"/>
      <c r="I7" s="90"/>
      <c r="J7" s="85"/>
    </row>
    <row r="8" spans="1:13" ht="15" customHeight="1" thickBot="1" x14ac:dyDescent="0.4">
      <c r="A8" s="303"/>
      <c r="B8" s="11" t="s">
        <v>242</v>
      </c>
      <c r="C8" s="78"/>
      <c r="D8" s="78"/>
      <c r="E8" s="115">
        <f>C8-D8</f>
        <v>0</v>
      </c>
      <c r="F8" s="297"/>
      <c r="H8" s="296"/>
      <c r="I8" s="91"/>
      <c r="J8" s="92"/>
    </row>
    <row r="9" spans="1:13" ht="12" customHeight="1" thickTop="1" x14ac:dyDescent="0.35">
      <c r="A9" s="303"/>
      <c r="B9" s="11" t="s">
        <v>213</v>
      </c>
      <c r="C9" s="115">
        <f>(participantsANATO[[#Totals],[Speaker]]+participantsAPartner[[#Totals],[Speaker]]+participantsAOthers[[#Totals],[Speaker]]) *F9 * (workingDays-1)</f>
        <v>0</v>
      </c>
      <c r="D9" s="78"/>
      <c r="E9" s="115">
        <f>C9-D9</f>
        <v>0</v>
      </c>
      <c r="F9" s="87"/>
      <c r="H9" s="294" t="s">
        <v>280</v>
      </c>
      <c r="I9" s="88"/>
      <c r="J9" s="89"/>
    </row>
    <row r="10" spans="1:13" ht="15.75" customHeight="1" thickBot="1" x14ac:dyDescent="0.4">
      <c r="A10" s="303"/>
      <c r="B10" s="11" t="s">
        <v>214</v>
      </c>
      <c r="C10" s="79"/>
      <c r="D10" s="79"/>
      <c r="E10" s="116">
        <f>C10-D10</f>
        <v>0</v>
      </c>
      <c r="H10" s="295"/>
      <c r="I10" s="90"/>
      <c r="J10" s="85"/>
    </row>
    <row r="11" spans="1:13" ht="15.75" customHeight="1" thickTop="1" thickBot="1" x14ac:dyDescent="0.4">
      <c r="A11" s="303"/>
      <c r="B11" s="21" t="s">
        <v>215</v>
      </c>
      <c r="C11" s="117">
        <f>SUBTOTAL(9,C7:C10)</f>
        <v>0</v>
      </c>
      <c r="D11" s="117">
        <f t="shared" ref="D11" si="0">SUBTOTAL(9,D7:D10)</f>
        <v>0</v>
      </c>
      <c r="E11" s="117">
        <f>SUBTOTAL(9,E7:E10)</f>
        <v>0</v>
      </c>
      <c r="H11" s="296"/>
      <c r="I11" s="91"/>
      <c r="J11" s="92"/>
    </row>
    <row r="12" spans="1:13" ht="14.25" customHeight="1" thickTop="1" x14ac:dyDescent="0.35">
      <c r="A12" s="302"/>
      <c r="B12" s="28" t="s">
        <v>252</v>
      </c>
      <c r="C12" s="26" t="str">
        <f xml:space="preserve"> "(" &amp; participantsANATO[[#Totals],[Non-Speaker]]+participantsAPartner[[#Totals],[Non-Speaker]]+participantsAOthers[[#Totals],[Non-Speaker]] &amp; ")"</f>
        <v>(0)</v>
      </c>
      <c r="D12" s="25"/>
      <c r="E12" s="118"/>
      <c r="I12" s="23" t="s">
        <v>281</v>
      </c>
      <c r="J12" s="85"/>
    </row>
    <row r="13" spans="1:13" ht="15" customHeight="1" x14ac:dyDescent="0.25">
      <c r="A13" s="303"/>
      <c r="B13" s="11" t="s">
        <v>243</v>
      </c>
      <c r="C13" s="77"/>
      <c r="D13" s="80"/>
      <c r="E13" s="115">
        <f>C13-D13</f>
        <v>0</v>
      </c>
      <c r="F13" s="297" t="s">
        <v>255</v>
      </c>
      <c r="I13" s="154" t="s">
        <v>74</v>
      </c>
      <c r="J13" s="152">
        <f>SUBTOTAL(109,nonNATOA[Amount])</f>
        <v>0</v>
      </c>
    </row>
    <row r="14" spans="1:13" ht="15" customHeight="1" x14ac:dyDescent="0.35">
      <c r="A14" s="303"/>
      <c r="B14" s="11" t="s">
        <v>242</v>
      </c>
      <c r="C14" s="81"/>
      <c r="D14" s="80"/>
      <c r="E14" s="115">
        <f>C14-D14</f>
        <v>0</v>
      </c>
      <c r="F14" s="297"/>
    </row>
    <row r="15" spans="1:13" x14ac:dyDescent="0.35">
      <c r="A15" s="303"/>
      <c r="B15" s="11" t="s">
        <v>213</v>
      </c>
      <c r="C15" s="115">
        <f>(participantsANATO[[#Totals],[Non-Speaker]]+participantsAPartner[[#Totals],[Non-Speaker]]+participantsAOthers[[#Totals],[Non-Speaker]])*F15* (workingDays-1)</f>
        <v>0</v>
      </c>
      <c r="D15" s="80"/>
      <c r="E15" s="115">
        <f>C15-D15</f>
        <v>0</v>
      </c>
      <c r="F15" s="87"/>
    </row>
    <row r="16" spans="1:13" ht="15.75" customHeight="1" thickBot="1" x14ac:dyDescent="0.4">
      <c r="A16" s="303"/>
      <c r="B16" s="11" t="s">
        <v>214</v>
      </c>
      <c r="C16" s="83"/>
      <c r="D16" s="82"/>
      <c r="E16" s="116">
        <f>C16-D16</f>
        <v>0</v>
      </c>
    </row>
    <row r="17" spans="1:5" ht="16.5" customHeight="1" thickTop="1" thickBot="1" x14ac:dyDescent="0.4">
      <c r="A17" s="304"/>
      <c r="B17" s="22" t="s">
        <v>216</v>
      </c>
      <c r="C17" s="119">
        <f>SUBTOTAL(9,C13:C16)</f>
        <v>0</v>
      </c>
      <c r="D17" s="119">
        <f t="shared" ref="D17" si="1">SUBTOTAL(9,D13:D16)</f>
        <v>0</v>
      </c>
      <c r="E17" s="119">
        <f>SUBTOTAL(9,E13:E16)</f>
        <v>0</v>
      </c>
    </row>
    <row r="18" spans="1:5" ht="14.25" customHeight="1" thickTop="1" x14ac:dyDescent="0.35">
      <c r="A18" s="305" t="s">
        <v>231</v>
      </c>
      <c r="B18" s="28" t="s">
        <v>253</v>
      </c>
      <c r="C18" s="25"/>
      <c r="D18" s="25"/>
      <c r="E18" s="118"/>
    </row>
    <row r="19" spans="1:5" ht="14.25" customHeight="1" x14ac:dyDescent="0.35">
      <c r="A19" s="302"/>
      <c r="B19" s="84"/>
      <c r="C19" s="85"/>
      <c r="D19" s="80"/>
      <c r="E19" s="115">
        <f>C19-D19</f>
        <v>0</v>
      </c>
    </row>
    <row r="20" spans="1:5" ht="14.25" customHeight="1" x14ac:dyDescent="0.35">
      <c r="A20" s="302"/>
      <c r="B20" s="84"/>
      <c r="C20" s="85"/>
      <c r="D20" s="80"/>
      <c r="E20" s="115">
        <f>C20-D20</f>
        <v>0</v>
      </c>
    </row>
    <row r="21" spans="1:5" ht="14.25" customHeight="1" x14ac:dyDescent="0.35">
      <c r="A21" s="302"/>
      <c r="B21" s="84"/>
      <c r="C21" s="85"/>
      <c r="D21" s="80"/>
      <c r="E21" s="115">
        <f>C21-D21</f>
        <v>0</v>
      </c>
    </row>
    <row r="22" spans="1:5" ht="14.25" customHeight="1" x14ac:dyDescent="0.35">
      <c r="A22" s="302"/>
      <c r="B22" s="29" t="s">
        <v>254</v>
      </c>
      <c r="C22" s="25"/>
      <c r="D22" s="25"/>
      <c r="E22" s="118"/>
    </row>
    <row r="23" spans="1:5" ht="14.25" customHeight="1" x14ac:dyDescent="0.35">
      <c r="A23" s="302"/>
      <c r="B23" s="84"/>
      <c r="C23" s="85"/>
      <c r="D23" s="80"/>
      <c r="E23" s="115">
        <f>C23-D23</f>
        <v>0</v>
      </c>
    </row>
    <row r="24" spans="1:5" ht="14.25" customHeight="1" x14ac:dyDescent="0.35">
      <c r="A24" s="302"/>
      <c r="B24" s="84"/>
      <c r="C24" s="85"/>
      <c r="D24" s="80"/>
      <c r="E24" s="115">
        <f>C24-D24</f>
        <v>0</v>
      </c>
    </row>
    <row r="25" spans="1:5" ht="14.25" customHeight="1" x14ac:dyDescent="0.35">
      <c r="A25" s="302"/>
      <c r="B25" s="84"/>
      <c r="C25" s="85"/>
      <c r="D25" s="80"/>
      <c r="E25" s="115">
        <f>C25-D25</f>
        <v>0</v>
      </c>
    </row>
    <row r="26" spans="1:5" ht="14.25" customHeight="1" x14ac:dyDescent="0.35">
      <c r="A26" s="302"/>
      <c r="B26" s="29" t="s">
        <v>239</v>
      </c>
      <c r="C26" s="25"/>
      <c r="D26" s="25"/>
      <c r="E26" s="118"/>
    </row>
    <row r="27" spans="1:5" ht="14.25" customHeight="1" x14ac:dyDescent="0.35">
      <c r="A27" s="302"/>
      <c r="B27" s="23" t="s">
        <v>217</v>
      </c>
      <c r="C27" s="85"/>
      <c r="D27" s="80"/>
      <c r="E27" s="115">
        <f t="shared" ref="E27:E35" si="2">C27-D27</f>
        <v>0</v>
      </c>
    </row>
    <row r="28" spans="1:5" ht="14.25" customHeight="1" x14ac:dyDescent="0.35">
      <c r="A28" s="302"/>
      <c r="B28" s="23" t="s">
        <v>218</v>
      </c>
      <c r="C28" s="85"/>
      <c r="D28" s="80"/>
      <c r="E28" s="115">
        <f t="shared" si="2"/>
        <v>0</v>
      </c>
    </row>
    <row r="29" spans="1:5" ht="14.25" customHeight="1" x14ac:dyDescent="0.35">
      <c r="A29" s="302"/>
      <c r="B29" s="23" t="s">
        <v>219</v>
      </c>
      <c r="C29" s="85"/>
      <c r="D29" s="80"/>
      <c r="E29" s="115">
        <f t="shared" si="2"/>
        <v>0</v>
      </c>
    </row>
    <row r="30" spans="1:5" ht="14.25" customHeight="1" x14ac:dyDescent="0.35">
      <c r="A30" s="302"/>
      <c r="B30" s="23" t="s">
        <v>245</v>
      </c>
      <c r="C30" s="85"/>
      <c r="D30" s="80"/>
      <c r="E30" s="115">
        <f t="shared" si="2"/>
        <v>0</v>
      </c>
    </row>
    <row r="31" spans="1:5" ht="14.25" customHeight="1" x14ac:dyDescent="0.35">
      <c r="A31" s="302"/>
      <c r="B31" s="23" t="s">
        <v>220</v>
      </c>
      <c r="C31" s="85"/>
      <c r="D31" s="80"/>
      <c r="E31" s="115">
        <f t="shared" si="2"/>
        <v>0</v>
      </c>
    </row>
    <row r="32" spans="1:5" ht="14.25" customHeight="1" x14ac:dyDescent="0.35">
      <c r="A32" s="302"/>
      <c r="B32" s="23" t="s">
        <v>225</v>
      </c>
      <c r="C32" s="85"/>
      <c r="D32" s="80"/>
      <c r="E32" s="115">
        <f t="shared" si="2"/>
        <v>0</v>
      </c>
    </row>
    <row r="33" spans="1:5" ht="14.25" customHeight="1" x14ac:dyDescent="0.35">
      <c r="A33" s="302"/>
      <c r="B33" s="23" t="s">
        <v>246</v>
      </c>
      <c r="C33" s="85"/>
      <c r="D33" s="80"/>
      <c r="E33" s="115">
        <f t="shared" si="2"/>
        <v>0</v>
      </c>
    </row>
    <row r="34" spans="1:5" ht="14.25" customHeight="1" x14ac:dyDescent="0.35">
      <c r="A34" s="302"/>
      <c r="B34" s="23" t="s">
        <v>247</v>
      </c>
      <c r="C34" s="85"/>
      <c r="D34" s="80"/>
      <c r="E34" s="115">
        <f t="shared" si="2"/>
        <v>0</v>
      </c>
    </row>
    <row r="35" spans="1:5" ht="14.25" customHeight="1" thickBot="1" x14ac:dyDescent="0.4">
      <c r="A35" s="302"/>
      <c r="B35" s="24" t="s">
        <v>312</v>
      </c>
      <c r="C35" s="85"/>
      <c r="D35" s="80"/>
      <c r="E35" s="116">
        <f t="shared" si="2"/>
        <v>0</v>
      </c>
    </row>
    <row r="36" spans="1:5" ht="14.25" customHeight="1" thickTop="1" thickBot="1" x14ac:dyDescent="0.4">
      <c r="A36" s="306"/>
      <c r="B36" s="109" t="s">
        <v>221</v>
      </c>
      <c r="C36" s="120">
        <f>SUBTOTAL(9,C19:C35)</f>
        <v>0</v>
      </c>
      <c r="D36" s="120">
        <f t="shared" ref="D36:E36" si="3">SUBTOTAL(9,D19:D35)</f>
        <v>0</v>
      </c>
      <c r="E36" s="120">
        <f t="shared" si="3"/>
        <v>0</v>
      </c>
    </row>
    <row r="37" spans="1:5" ht="16.5" thickTop="1" thickBot="1" x14ac:dyDescent="0.4">
      <c r="B37" s="108" t="s">
        <v>307</v>
      </c>
      <c r="C37" s="121">
        <f>SUBTOTAL(9,C27:C35,C23:C25,C19:C21,C13:C16,C7:C10)</f>
        <v>0</v>
      </c>
      <c r="D37" s="121">
        <f>SUBTOTAL(9,D27:D35,D23:D25,D19:D21,D13:D16,D7:D10)</f>
        <v>0</v>
      </c>
      <c r="E37" s="121">
        <f>SUBTOTAL(9,E27:E35,E23:E25,E19:E21,E13:E16,E7:E10)</f>
        <v>0</v>
      </c>
    </row>
    <row r="38" spans="1:5" ht="13.5" thickTop="1" x14ac:dyDescent="0.35">
      <c r="B38" s="29" t="s">
        <v>284</v>
      </c>
      <c r="C38" s="25"/>
      <c r="D38" s="25"/>
      <c r="E38" s="118"/>
    </row>
    <row r="39" spans="1:5" x14ac:dyDescent="0.35">
      <c r="B39" s="11" t="s">
        <v>294</v>
      </c>
      <c r="C39" s="86"/>
      <c r="D39" s="68"/>
      <c r="E39" s="122">
        <f>BudgetA[[#This Row],[Overall Costs]]-BudgetA[[#This Row],[Other  Sources]]</f>
        <v>0</v>
      </c>
    </row>
    <row r="40" spans="1:5" ht="15.5" x14ac:dyDescent="0.35">
      <c r="B40" s="34" t="s">
        <v>241</v>
      </c>
      <c r="C40" s="125">
        <f>SUBTOTAL(109,BudgetA[Overall Costs])</f>
        <v>0</v>
      </c>
      <c r="D40" s="124">
        <f>SUBTOTAL(109,BudgetA[Other  Sources])</f>
        <v>0</v>
      </c>
      <c r="E40" s="123">
        <f>SUBTOTAL(109,BudgetA[This NATO Grant])</f>
        <v>0</v>
      </c>
    </row>
    <row r="41" spans="1:5" x14ac:dyDescent="0.35">
      <c r="C41" s="10"/>
      <c r="D41" s="10"/>
      <c r="E41" s="10"/>
    </row>
  </sheetData>
  <sheetProtection algorithmName="SHA-512" hashValue="V+ijk4wYfqfIIc1HbpjndIHCnn2YT4zLqfM9GC7IrPP04ssDn/4uUoz+Af0zORjkf76y3vcLVEWMGa3tFCJ1CQ==" saltValue="mKRxg4dGKsSuZm1ogA1cwQ==" spinCount="100000" sheet="1" objects="1" scenarios="1" selectLockedCells="1"/>
  <mergeCells count="10">
    <mergeCell ref="A4:E4"/>
    <mergeCell ref="B1:C1"/>
    <mergeCell ref="B2:C2"/>
    <mergeCell ref="A6:A17"/>
    <mergeCell ref="A18:A36"/>
    <mergeCell ref="I4:J4"/>
    <mergeCell ref="H6:H8"/>
    <mergeCell ref="H9:H11"/>
    <mergeCell ref="F7:F8"/>
    <mergeCell ref="F13:F14"/>
  </mergeCells>
  <conditionalFormatting sqref="J13">
    <cfRule type="cellIs" dxfId="38" priority="6" operator="notEqual">
      <formula>$D$40</formula>
    </cfRule>
  </conditionalFormatting>
  <conditionalFormatting sqref="D40">
    <cfRule type="cellIs" dxfId="37" priority="8" operator="notEqual">
      <formula>$J$13</formula>
    </cfRule>
  </conditionalFormatting>
  <conditionalFormatting sqref="J30:J39 J1:J28 A1:I36 A37:A39 F37:I39 B38:E40 C37:E37">
    <cfRule type="expression" dxfId="36" priority="3">
      <formula>AND(CELL("Protect",A1)=0,ISODD(CELL("Row",A1)),LEN(A1)=0)</formula>
    </cfRule>
    <cfRule type="expression" dxfId="35" priority="4">
      <formula>AND(CELL("Protect",A1)=0,ISEVEN(CELL("Row",A1)),LEN(A1)=0)</formula>
    </cfRule>
  </conditionalFormatting>
  <conditionalFormatting sqref="B37">
    <cfRule type="expression" dxfId="34" priority="1">
      <formula>AND(CELL("Protect",B37)=0,ISODD(CELL("Row",B37)),OR(LEN(B37)=0,B37=0))</formula>
    </cfRule>
    <cfRule type="expression" dxfId="33" priority="2">
      <formula>AND(CELL("Protect",B37)=0,ISEVEN(CELL("Row",B37)),OR(LEN(B37)=0,B37=0))</formula>
    </cfRule>
  </conditionalFormatting>
  <dataValidations count="4">
    <dataValidation type="list" allowBlank="1" showInputMessage="1" showErrorMessage="1" sqref="C39">
      <formula1>"0,3500"</formula1>
    </dataValidation>
    <dataValidation type="decimal" operator="greaterThanOrEqual" allowBlank="1" showInputMessage="1" showErrorMessage="1" errorTitle="Enter numbers only" error="Please enter numbers only" sqref="J6:J12 C7:E37">
      <formula1>0</formula1>
    </dataValidation>
    <dataValidation type="decimal" operator="greaterThanOrEqual" allowBlank="1" showInputMessage="1" showErrorMessage="1" errorTitle="Enter numbers only" error="Please enter whole numbers only" sqref="F15 F9">
      <formula1>0</formula1>
    </dataValidation>
    <dataValidation type="date" operator="greaterThanOrEqual" allowBlank="1" showInputMessage="1" showErrorMessage="1" errorTitle="Enter a date" error="Please enter a date" sqref="D2:E2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  <pageSetUpPr fitToPage="1"/>
  </sheetPr>
  <dimension ref="A1:P150"/>
  <sheetViews>
    <sheetView workbookViewId="0">
      <pane ySplit="5" topLeftCell="A6" activePane="bottomLeft" state="frozen"/>
      <selection pane="bottomLeft" activeCell="E6" sqref="E6"/>
    </sheetView>
  </sheetViews>
  <sheetFormatPr defaultColWidth="9.1796875" defaultRowHeight="12.5" x14ac:dyDescent="0.35"/>
  <cols>
    <col min="1" max="1" width="7.1796875" style="1" customWidth="1"/>
    <col min="2" max="2" width="18" style="1" customWidth="1"/>
    <col min="3" max="3" width="12.7265625" style="1" customWidth="1"/>
    <col min="4" max="4" width="15.453125" style="1" customWidth="1"/>
    <col min="5" max="5" width="18.1796875" style="1" bestFit="1" customWidth="1"/>
    <col min="6" max="6" width="12.54296875" style="1" bestFit="1" customWidth="1"/>
    <col min="7" max="7" width="14.81640625" style="1" customWidth="1"/>
    <col min="8" max="8" width="8" style="1" customWidth="1"/>
    <col min="9" max="11" width="11" style="1" customWidth="1"/>
    <col min="12" max="12" width="9.1796875" style="1" customWidth="1"/>
    <col min="13" max="13" width="20.54296875" style="1" customWidth="1"/>
    <col min="14" max="14" width="10.26953125" style="1" hidden="1" customWidth="1"/>
    <col min="15" max="16" width="9.1796875" style="1" hidden="1" customWidth="1"/>
    <col min="17" max="16384" width="9.1796875" style="1"/>
  </cols>
  <sheetData>
    <row r="1" spans="1:16" s="47" customFormat="1" ht="15" customHeight="1" thickBot="1" x14ac:dyDescent="0.4">
      <c r="A1" s="308" t="s">
        <v>248</v>
      </c>
      <c r="B1" s="309"/>
      <c r="C1" s="308" t="s">
        <v>249</v>
      </c>
      <c r="D1" s="310"/>
      <c r="E1" s="309"/>
      <c r="F1" s="107" t="s">
        <v>226</v>
      </c>
      <c r="G1" s="107" t="s">
        <v>227</v>
      </c>
      <c r="H1" s="16"/>
      <c r="I1" s="16"/>
      <c r="J1" s="16"/>
      <c r="K1" s="16"/>
      <c r="L1" s="16"/>
      <c r="M1" s="16"/>
      <c r="N1" s="16"/>
    </row>
    <row r="2" spans="1:16" s="47" customFormat="1" ht="28.5" customHeight="1" x14ac:dyDescent="0.35">
      <c r="A2" s="311" t="str">
        <f>IF(ISBLANK(spsReference),"",spsReference)</f>
        <v/>
      </c>
      <c r="B2" s="312"/>
      <c r="C2" s="313" t="str">
        <f>IF(ISBLANK(eventTitle),"",eventTitle)</f>
        <v/>
      </c>
      <c r="D2" s="314"/>
      <c r="E2" s="315"/>
      <c r="F2" s="262">
        <f>startDate</f>
        <v>0</v>
      </c>
      <c r="G2" s="262">
        <f>endDate</f>
        <v>0</v>
      </c>
    </row>
    <row r="3" spans="1:16" s="47" customFormat="1" ht="6.75" customHeight="1" x14ac:dyDescent="0.35"/>
    <row r="4" spans="1:16" s="167" customFormat="1" ht="20.25" customHeight="1" x14ac:dyDescent="0.35">
      <c r="A4" s="307" t="s">
        <v>295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</row>
    <row r="5" spans="1:16" s="168" customFormat="1" ht="26" x14ac:dyDescent="0.35">
      <c r="A5" s="155" t="s">
        <v>2</v>
      </c>
      <c r="B5" s="155" t="s">
        <v>0</v>
      </c>
      <c r="C5" s="155" t="s">
        <v>1</v>
      </c>
      <c r="D5" s="155" t="s">
        <v>3</v>
      </c>
      <c r="E5" s="155" t="s">
        <v>4</v>
      </c>
      <c r="F5" s="155" t="s">
        <v>71</v>
      </c>
      <c r="G5" s="156" t="s">
        <v>256</v>
      </c>
      <c r="H5" s="156" t="s">
        <v>209</v>
      </c>
      <c r="I5" s="156" t="s">
        <v>257</v>
      </c>
      <c r="J5" s="156" t="s">
        <v>258</v>
      </c>
      <c r="K5" s="156" t="s">
        <v>236</v>
      </c>
      <c r="L5" s="156" t="s">
        <v>238</v>
      </c>
      <c r="M5" s="155" t="s">
        <v>210</v>
      </c>
      <c r="N5" s="15" t="s">
        <v>223</v>
      </c>
      <c r="O5" s="15" t="s">
        <v>232</v>
      </c>
      <c r="P5" s="15" t="s">
        <v>237</v>
      </c>
    </row>
    <row r="6" spans="1:16" ht="13" x14ac:dyDescent="0.35">
      <c r="A6" s="157" t="str">
        <f>participantsA[[#This Row],[Title]]</f>
        <v/>
      </c>
      <c r="B6" s="157" t="str">
        <f>participantsA[[#This Row],[Surname]]</f>
        <v/>
      </c>
      <c r="C6" s="157" t="str">
        <f>participantsA[[#This Row],[First Name]]</f>
        <v/>
      </c>
      <c r="D6" s="157" t="str">
        <f>participantsA[[#This Row],[Institution]]</f>
        <v/>
      </c>
      <c r="E6" s="158">
        <f>participantsA[[#This Row],[Country]]</f>
        <v>0</v>
      </c>
      <c r="F6" s="157">
        <f>participantsA[[#This Row],[Role]]</f>
        <v>0</v>
      </c>
      <c r="G6" s="73" t="str">
        <f>""</f>
        <v/>
      </c>
      <c r="H6" s="73" t="str">
        <f>""</f>
        <v/>
      </c>
      <c r="I6" s="73" t="str">
        <f>""</f>
        <v/>
      </c>
      <c r="J6" s="73" t="str">
        <f>""</f>
        <v/>
      </c>
      <c r="K6" s="164" t="str">
        <f>IFERROR(IF(MAX(0,participantsB[[#This Row],[Departure Date]]-participantsB[[#This Row],[Arrival
Date]]),MAX(0,participantsB[[#This Row],[Departure Date]]-participantsB[[#This Row],[Arrival
Date]]),""),"")</f>
        <v/>
      </c>
      <c r="L6" s="73" t="str">
        <f>""</f>
        <v/>
      </c>
      <c r="M6" s="163" t="str">
        <f>""</f>
        <v/>
      </c>
      <c r="N6" s="169">
        <f>IFERROR(IF(participantsB[[#This Row],[Role]]="Speaker",1,INDEX(countries[Subsidy],MATCH(participantsB[[#This Row],[Country]],countries[Country],0))),0)</f>
        <v>0</v>
      </c>
      <c r="O6" s="170">
        <f>IFERROR(participantsB[[#This Row],[Estimated
Travel Cost]]*participantsB[[#This Row],[Multiplier]],0)</f>
        <v>0</v>
      </c>
      <c r="P6" s="170">
        <f>IFERROR(participantsB[[#This Row],[Hotel Nights]]*participantsB[[#This Row],[Multiplier]],0)</f>
        <v>0</v>
      </c>
    </row>
    <row r="7" spans="1:16" ht="13" x14ac:dyDescent="0.35">
      <c r="A7" s="157" t="str">
        <f>participantsA[[#This Row],[Title]]</f>
        <v/>
      </c>
      <c r="B7" s="157" t="str">
        <f>participantsA[[#This Row],[Surname]]</f>
        <v/>
      </c>
      <c r="C7" s="157" t="str">
        <f>participantsA[[#This Row],[First Name]]</f>
        <v/>
      </c>
      <c r="D7" s="157" t="str">
        <f>participantsA[[#This Row],[Institution]]</f>
        <v/>
      </c>
      <c r="E7" s="158">
        <f>participantsA[[#This Row],[Country]]</f>
        <v>0</v>
      </c>
      <c r="F7" s="157">
        <f>participantsA[[#This Row],[Role]]</f>
        <v>0</v>
      </c>
      <c r="G7" s="73" t="str">
        <f>""</f>
        <v/>
      </c>
      <c r="H7" s="73" t="str">
        <f>""</f>
        <v/>
      </c>
      <c r="I7" s="73" t="str">
        <f>""</f>
        <v/>
      </c>
      <c r="J7" s="73" t="str">
        <f>""</f>
        <v/>
      </c>
      <c r="K7" s="164" t="str">
        <f>IFERROR(IF(MAX(0,participantsB[[#This Row],[Departure Date]]-participantsB[[#This Row],[Arrival
Date]]),MAX(0,participantsB[[#This Row],[Departure Date]]-participantsB[[#This Row],[Arrival
Date]]),""),"")</f>
        <v/>
      </c>
      <c r="L7" s="73" t="str">
        <f>""</f>
        <v/>
      </c>
      <c r="M7" s="163" t="str">
        <f>""</f>
        <v/>
      </c>
      <c r="N7" s="169">
        <f>IFERROR(IF(participantsB[[#This Row],[Role]]="Speaker",1,INDEX(countries[Subsidy],MATCH(participantsB[[#This Row],[Country]],countries[Country],0))),0)</f>
        <v>0</v>
      </c>
      <c r="O7" s="170">
        <f>IFERROR(participantsB[[#This Row],[Estimated
Travel Cost]]*participantsB[[#This Row],[Multiplier]],0)</f>
        <v>0</v>
      </c>
      <c r="P7" s="170">
        <f>IFERROR(participantsB[[#This Row],[Hotel Nights]]*participantsB[[#This Row],[Multiplier]],0)</f>
        <v>0</v>
      </c>
    </row>
    <row r="8" spans="1:16" x14ac:dyDescent="0.35">
      <c r="A8" s="157" t="str">
        <f>participantsA[[#This Row],[Title]]</f>
        <v/>
      </c>
      <c r="B8" s="157" t="str">
        <f>participantsA[[#This Row],[Surname]]</f>
        <v/>
      </c>
      <c r="C8" s="157" t="str">
        <f>participantsA[[#This Row],[First Name]]</f>
        <v/>
      </c>
      <c r="D8" s="157" t="str">
        <f>participantsA[[#This Row],[Institution]]</f>
        <v/>
      </c>
      <c r="E8" s="158">
        <f>participantsA[[#This Row],[Country]]</f>
        <v>0</v>
      </c>
      <c r="F8" s="157">
        <f>participantsA[[#This Row],[Role]]</f>
        <v>0</v>
      </c>
      <c r="G8" s="73" t="str">
        <f>""</f>
        <v/>
      </c>
      <c r="H8" s="73" t="str">
        <f>""</f>
        <v/>
      </c>
      <c r="I8" s="73" t="str">
        <f>""</f>
        <v/>
      </c>
      <c r="J8" s="73" t="str">
        <f>""</f>
        <v/>
      </c>
      <c r="K8" s="164" t="str">
        <f>IFERROR(IF(MAX(0,participantsB[[#This Row],[Departure Date]]-participantsB[[#This Row],[Arrival
Date]]),MAX(0,participantsB[[#This Row],[Departure Date]]-participantsB[[#This Row],[Arrival
Date]]),""),"")</f>
        <v/>
      </c>
      <c r="L8" s="73" t="str">
        <f>""</f>
        <v/>
      </c>
      <c r="M8" s="163" t="str">
        <f>""</f>
        <v/>
      </c>
      <c r="N8" s="169">
        <f>IFERROR(IF(participantsB[[#This Row],[Role]]="Speaker",1,INDEX(countries[Subsidy],MATCH(participantsB[[#This Row],[Country]],countries[Country],0))),0)</f>
        <v>0</v>
      </c>
      <c r="O8" s="170">
        <f>IFERROR(participantsB[[#This Row],[Estimated
Travel Cost]]*participantsB[[#This Row],[Multiplier]],0)</f>
        <v>0</v>
      </c>
      <c r="P8" s="170">
        <f>IFERROR(participantsB[[#This Row],[Hotel Nights]]*participantsB[[#This Row],[Multiplier]],0)</f>
        <v>0</v>
      </c>
    </row>
    <row r="9" spans="1:16" x14ac:dyDescent="0.35">
      <c r="A9" s="157" t="str">
        <f>participantsA[[#This Row],[Title]]</f>
        <v/>
      </c>
      <c r="B9" s="157" t="str">
        <f>participantsA[[#This Row],[Surname]]</f>
        <v/>
      </c>
      <c r="C9" s="157" t="str">
        <f>participantsA[[#This Row],[First Name]]</f>
        <v/>
      </c>
      <c r="D9" s="157" t="str">
        <f>participantsA[[#This Row],[Institution]]</f>
        <v/>
      </c>
      <c r="E9" s="158">
        <f>participantsA[[#This Row],[Country]]</f>
        <v>0</v>
      </c>
      <c r="F9" s="157">
        <f>participantsA[[#This Row],[Role]]</f>
        <v>0</v>
      </c>
      <c r="G9" s="73" t="str">
        <f>""</f>
        <v/>
      </c>
      <c r="H9" s="73" t="str">
        <f>""</f>
        <v/>
      </c>
      <c r="I9" s="73" t="str">
        <f>""</f>
        <v/>
      </c>
      <c r="J9" s="73" t="str">
        <f>""</f>
        <v/>
      </c>
      <c r="K9" s="164" t="str">
        <f>IFERROR(IF(MAX(0,participantsB[[#This Row],[Departure Date]]-participantsB[[#This Row],[Arrival
Date]]),MAX(0,participantsB[[#This Row],[Departure Date]]-participantsB[[#This Row],[Arrival
Date]]),""),"")</f>
        <v/>
      </c>
      <c r="L9" s="73" t="str">
        <f>""</f>
        <v/>
      </c>
      <c r="M9" s="163" t="str">
        <f>""</f>
        <v/>
      </c>
      <c r="N9" s="169">
        <f>IFERROR(IF(participantsB[[#This Row],[Role]]="Speaker",1,INDEX(countries[Subsidy],MATCH(participantsB[[#This Row],[Country]],countries[Country],0))),0)</f>
        <v>0</v>
      </c>
      <c r="O9" s="170">
        <f>IFERROR(participantsB[[#This Row],[Estimated
Travel Cost]]*participantsB[[#This Row],[Multiplier]],0)</f>
        <v>0</v>
      </c>
      <c r="P9" s="170">
        <f>IFERROR(participantsB[[#This Row],[Hotel Nights]]*participantsB[[#This Row],[Multiplier]],0)</f>
        <v>0</v>
      </c>
    </row>
    <row r="10" spans="1:16" x14ac:dyDescent="0.35">
      <c r="A10" s="157" t="str">
        <f>participantsA[[#This Row],[Title]]</f>
        <v/>
      </c>
      <c r="B10" s="157" t="str">
        <f>participantsA[[#This Row],[Surname]]</f>
        <v/>
      </c>
      <c r="C10" s="157" t="str">
        <f>participantsA[[#This Row],[First Name]]</f>
        <v/>
      </c>
      <c r="D10" s="157" t="str">
        <f>participantsA[[#This Row],[Institution]]</f>
        <v/>
      </c>
      <c r="E10" s="158">
        <f>participantsA[[#This Row],[Country]]</f>
        <v>0</v>
      </c>
      <c r="F10" s="157">
        <f>participantsA[[#This Row],[Role]]</f>
        <v>0</v>
      </c>
      <c r="G10" s="73" t="str">
        <f>""</f>
        <v/>
      </c>
      <c r="H10" s="73" t="str">
        <f>""</f>
        <v/>
      </c>
      <c r="I10" s="73" t="str">
        <f>""</f>
        <v/>
      </c>
      <c r="J10" s="73" t="str">
        <f>""</f>
        <v/>
      </c>
      <c r="K10" s="164" t="str">
        <f>IFERROR(IF(MAX(0,participantsB[[#This Row],[Departure Date]]-participantsB[[#This Row],[Arrival
Date]]),MAX(0,participantsB[[#This Row],[Departure Date]]-participantsB[[#This Row],[Arrival
Date]]),""),"")</f>
        <v/>
      </c>
      <c r="L10" s="73" t="str">
        <f>""</f>
        <v/>
      </c>
      <c r="M10" s="163" t="str">
        <f>""</f>
        <v/>
      </c>
      <c r="N10" s="169">
        <f>IFERROR(IF(participantsB[[#This Row],[Role]]="Speaker",1,INDEX(countries[Subsidy],MATCH(participantsB[[#This Row],[Country]],countries[Country],0))),0)</f>
        <v>0</v>
      </c>
      <c r="O10" s="170">
        <f>IFERROR(participantsB[[#This Row],[Estimated
Travel Cost]]*participantsB[[#This Row],[Multiplier]],0)</f>
        <v>0</v>
      </c>
      <c r="P10" s="170">
        <f>IFERROR(participantsB[[#This Row],[Hotel Nights]]*participantsB[[#This Row],[Multiplier]],0)</f>
        <v>0</v>
      </c>
    </row>
    <row r="11" spans="1:16" x14ac:dyDescent="0.35">
      <c r="A11" s="157" t="str">
        <f>participantsA[[#This Row],[Title]]</f>
        <v/>
      </c>
      <c r="B11" s="157" t="str">
        <f>participantsA[[#This Row],[Surname]]</f>
        <v/>
      </c>
      <c r="C11" s="157" t="str">
        <f>participantsA[[#This Row],[First Name]]</f>
        <v/>
      </c>
      <c r="D11" s="157" t="str">
        <f>participantsA[[#This Row],[Institution]]</f>
        <v/>
      </c>
      <c r="E11" s="158">
        <f>participantsA[[#This Row],[Country]]</f>
        <v>0</v>
      </c>
      <c r="F11" s="157">
        <f>participantsA[[#This Row],[Role]]</f>
        <v>0</v>
      </c>
      <c r="G11" s="73" t="str">
        <f>""</f>
        <v/>
      </c>
      <c r="H11" s="73" t="str">
        <f>""</f>
        <v/>
      </c>
      <c r="I11" s="73" t="str">
        <f>""</f>
        <v/>
      </c>
      <c r="J11" s="73" t="str">
        <f>""</f>
        <v/>
      </c>
      <c r="K11" s="164" t="str">
        <f>IFERROR(IF(MAX(0,participantsB[[#This Row],[Departure Date]]-participantsB[[#This Row],[Arrival
Date]]),MAX(0,participantsB[[#This Row],[Departure Date]]-participantsB[[#This Row],[Arrival
Date]]),""),"")</f>
        <v/>
      </c>
      <c r="L11" s="73" t="str">
        <f>""</f>
        <v/>
      </c>
      <c r="M11" s="163" t="str">
        <f>""</f>
        <v/>
      </c>
      <c r="N11" s="169">
        <f>IFERROR(IF(participantsB[[#This Row],[Role]]="Speaker",1,INDEX(countries[Subsidy],MATCH(participantsB[[#This Row],[Country]],countries[Country],0))),0)</f>
        <v>0</v>
      </c>
      <c r="O11" s="170">
        <f>IFERROR(participantsB[[#This Row],[Estimated
Travel Cost]]*participantsB[[#This Row],[Multiplier]],0)</f>
        <v>0</v>
      </c>
      <c r="P11" s="170">
        <f>IFERROR(participantsB[[#This Row],[Hotel Nights]]*participantsB[[#This Row],[Multiplier]],0)</f>
        <v>0</v>
      </c>
    </row>
    <row r="12" spans="1:16" x14ac:dyDescent="0.35">
      <c r="A12" s="157" t="str">
        <f>participantsA[[#This Row],[Title]]</f>
        <v/>
      </c>
      <c r="B12" s="157" t="str">
        <f>participantsA[[#This Row],[Surname]]</f>
        <v/>
      </c>
      <c r="C12" s="157" t="str">
        <f>participantsA[[#This Row],[First Name]]</f>
        <v/>
      </c>
      <c r="D12" s="157" t="str">
        <f>participantsA[[#This Row],[Institution]]</f>
        <v/>
      </c>
      <c r="E12" s="158">
        <f>participantsA[[#This Row],[Country]]</f>
        <v>0</v>
      </c>
      <c r="F12" s="157">
        <f>participantsA[[#This Row],[Role]]</f>
        <v>0</v>
      </c>
      <c r="G12" s="73" t="str">
        <f>""</f>
        <v/>
      </c>
      <c r="H12" s="73" t="str">
        <f>""</f>
        <v/>
      </c>
      <c r="I12" s="73" t="str">
        <f>""</f>
        <v/>
      </c>
      <c r="J12" s="73" t="str">
        <f>""</f>
        <v/>
      </c>
      <c r="K12" s="164" t="str">
        <f>IFERROR(IF(MAX(0,participantsB[[#This Row],[Departure Date]]-participantsB[[#This Row],[Arrival
Date]]),MAX(0,participantsB[[#This Row],[Departure Date]]-participantsB[[#This Row],[Arrival
Date]]),""),"")</f>
        <v/>
      </c>
      <c r="L12" s="73" t="str">
        <f>""</f>
        <v/>
      </c>
      <c r="M12" s="163" t="str">
        <f>""</f>
        <v/>
      </c>
      <c r="N12" s="169">
        <f>IFERROR(IF(participantsB[[#This Row],[Role]]="Speaker",1,INDEX(countries[Subsidy],MATCH(participantsB[[#This Row],[Country]],countries[Country],0))),0)</f>
        <v>0</v>
      </c>
      <c r="O12" s="170">
        <f>IFERROR(participantsB[[#This Row],[Estimated
Travel Cost]]*participantsB[[#This Row],[Multiplier]],0)</f>
        <v>0</v>
      </c>
      <c r="P12" s="170">
        <f>IFERROR(participantsB[[#This Row],[Hotel Nights]]*participantsB[[#This Row],[Multiplier]],0)</f>
        <v>0</v>
      </c>
    </row>
    <row r="13" spans="1:16" x14ac:dyDescent="0.35">
      <c r="A13" s="157" t="str">
        <f>participantsA[[#This Row],[Title]]</f>
        <v/>
      </c>
      <c r="B13" s="157" t="str">
        <f>participantsA[[#This Row],[Surname]]</f>
        <v/>
      </c>
      <c r="C13" s="157" t="str">
        <f>participantsA[[#This Row],[First Name]]</f>
        <v/>
      </c>
      <c r="D13" s="157" t="str">
        <f>participantsA[[#This Row],[Institution]]</f>
        <v/>
      </c>
      <c r="E13" s="158">
        <f>participantsA[[#This Row],[Country]]</f>
        <v>0</v>
      </c>
      <c r="F13" s="157">
        <f>participantsA[[#This Row],[Role]]</f>
        <v>0</v>
      </c>
      <c r="G13" s="73" t="str">
        <f>""</f>
        <v/>
      </c>
      <c r="H13" s="73" t="str">
        <f>""</f>
        <v/>
      </c>
      <c r="I13" s="73" t="str">
        <f>""</f>
        <v/>
      </c>
      <c r="J13" s="73" t="str">
        <f>""</f>
        <v/>
      </c>
      <c r="K13" s="164" t="str">
        <f>IFERROR(IF(MAX(0,participantsB[[#This Row],[Departure Date]]-participantsB[[#This Row],[Arrival
Date]]),MAX(0,participantsB[[#This Row],[Departure Date]]-participantsB[[#This Row],[Arrival
Date]]),""),"")</f>
        <v/>
      </c>
      <c r="L13" s="73" t="str">
        <f>""</f>
        <v/>
      </c>
      <c r="M13" s="163" t="str">
        <f>""</f>
        <v/>
      </c>
      <c r="N13" s="169">
        <f>IFERROR(IF(participantsB[[#This Row],[Role]]="Speaker",1,INDEX(countries[Subsidy],MATCH(participantsB[[#This Row],[Country]],countries[Country],0))),0)</f>
        <v>0</v>
      </c>
      <c r="O13" s="170">
        <f>IFERROR(participantsB[[#This Row],[Estimated
Travel Cost]]*participantsB[[#This Row],[Multiplier]],0)</f>
        <v>0</v>
      </c>
      <c r="P13" s="170">
        <f>IFERROR(participantsB[[#This Row],[Hotel Nights]]*participantsB[[#This Row],[Multiplier]],0)</f>
        <v>0</v>
      </c>
    </row>
    <row r="14" spans="1:16" x14ac:dyDescent="0.35">
      <c r="A14" s="157" t="str">
        <f>participantsA[[#This Row],[Title]]</f>
        <v/>
      </c>
      <c r="B14" s="157" t="str">
        <f>participantsA[[#This Row],[Surname]]</f>
        <v/>
      </c>
      <c r="C14" s="157" t="str">
        <f>participantsA[[#This Row],[First Name]]</f>
        <v/>
      </c>
      <c r="D14" s="157" t="str">
        <f>participantsA[[#This Row],[Institution]]</f>
        <v/>
      </c>
      <c r="E14" s="158">
        <f>participantsA[[#This Row],[Country]]</f>
        <v>0</v>
      </c>
      <c r="F14" s="157">
        <f>participantsA[[#This Row],[Role]]</f>
        <v>0</v>
      </c>
      <c r="G14" s="73" t="str">
        <f>""</f>
        <v/>
      </c>
      <c r="H14" s="73" t="str">
        <f>""</f>
        <v/>
      </c>
      <c r="I14" s="73" t="str">
        <f>""</f>
        <v/>
      </c>
      <c r="J14" s="73" t="str">
        <f>""</f>
        <v/>
      </c>
      <c r="K14" s="164" t="str">
        <f>IFERROR(IF(MAX(0,participantsB[[#This Row],[Departure Date]]-participantsB[[#This Row],[Arrival
Date]]),MAX(0,participantsB[[#This Row],[Departure Date]]-participantsB[[#This Row],[Arrival
Date]]),""),"")</f>
        <v/>
      </c>
      <c r="L14" s="73" t="str">
        <f>""</f>
        <v/>
      </c>
      <c r="M14" s="163" t="str">
        <f>""</f>
        <v/>
      </c>
      <c r="N14" s="169">
        <f>IFERROR(IF(participantsB[[#This Row],[Role]]="Speaker",1,INDEX(countries[Subsidy],MATCH(participantsB[[#This Row],[Country]],countries[Country],0))),0)</f>
        <v>0</v>
      </c>
      <c r="O14" s="170">
        <f>IFERROR(participantsB[[#This Row],[Estimated
Travel Cost]]*participantsB[[#This Row],[Multiplier]],0)</f>
        <v>0</v>
      </c>
      <c r="P14" s="170">
        <f>IFERROR(participantsB[[#This Row],[Hotel Nights]]*participantsB[[#This Row],[Multiplier]],0)</f>
        <v>0</v>
      </c>
    </row>
    <row r="15" spans="1:16" x14ac:dyDescent="0.35">
      <c r="A15" s="157" t="str">
        <f>participantsA[[#This Row],[Title]]</f>
        <v/>
      </c>
      <c r="B15" s="157" t="str">
        <f>participantsA[[#This Row],[Surname]]</f>
        <v/>
      </c>
      <c r="C15" s="157" t="str">
        <f>participantsA[[#This Row],[First Name]]</f>
        <v/>
      </c>
      <c r="D15" s="157" t="str">
        <f>participantsA[[#This Row],[Institution]]</f>
        <v/>
      </c>
      <c r="E15" s="158">
        <f>participantsA[[#This Row],[Country]]</f>
        <v>0</v>
      </c>
      <c r="F15" s="157">
        <f>participantsA[[#This Row],[Role]]</f>
        <v>0</v>
      </c>
      <c r="G15" s="73" t="str">
        <f>""</f>
        <v/>
      </c>
      <c r="H15" s="73" t="str">
        <f>""</f>
        <v/>
      </c>
      <c r="I15" s="73" t="str">
        <f>""</f>
        <v/>
      </c>
      <c r="J15" s="73" t="str">
        <f>""</f>
        <v/>
      </c>
      <c r="K15" s="164" t="str">
        <f>IFERROR(IF(MAX(0,participantsB[[#This Row],[Departure Date]]-participantsB[[#This Row],[Arrival
Date]]),MAX(0,participantsB[[#This Row],[Departure Date]]-participantsB[[#This Row],[Arrival
Date]]),""),"")</f>
        <v/>
      </c>
      <c r="L15" s="73" t="str">
        <f>""</f>
        <v/>
      </c>
      <c r="M15" s="163" t="str">
        <f>""</f>
        <v/>
      </c>
      <c r="N15" s="169">
        <f>IFERROR(IF(participantsB[[#This Row],[Role]]="Speaker",1,INDEX(countries[Subsidy],MATCH(participantsB[[#This Row],[Country]],countries[Country],0))),0)</f>
        <v>0</v>
      </c>
      <c r="O15" s="170">
        <f>IFERROR(participantsB[[#This Row],[Estimated
Travel Cost]]*participantsB[[#This Row],[Multiplier]],0)</f>
        <v>0</v>
      </c>
      <c r="P15" s="170">
        <f>IFERROR(participantsB[[#This Row],[Hotel Nights]]*participantsB[[#This Row],[Multiplier]],0)</f>
        <v>0</v>
      </c>
    </row>
    <row r="16" spans="1:16" x14ac:dyDescent="0.35">
      <c r="A16" s="157" t="str">
        <f>participantsA[[#This Row],[Title]]</f>
        <v/>
      </c>
      <c r="B16" s="157" t="str">
        <f>participantsA[[#This Row],[Surname]]</f>
        <v/>
      </c>
      <c r="C16" s="157" t="str">
        <f>participantsA[[#This Row],[First Name]]</f>
        <v/>
      </c>
      <c r="D16" s="157" t="str">
        <f>participantsA[[#This Row],[Institution]]</f>
        <v/>
      </c>
      <c r="E16" s="158">
        <f>participantsA[[#This Row],[Country]]</f>
        <v>0</v>
      </c>
      <c r="F16" s="157">
        <f>participantsA[[#This Row],[Role]]</f>
        <v>0</v>
      </c>
      <c r="G16" s="73" t="str">
        <f>""</f>
        <v/>
      </c>
      <c r="H16" s="73" t="str">
        <f>""</f>
        <v/>
      </c>
      <c r="I16" s="73" t="str">
        <f>""</f>
        <v/>
      </c>
      <c r="J16" s="73" t="str">
        <f>""</f>
        <v/>
      </c>
      <c r="K16" s="164" t="str">
        <f>IFERROR(IF(MAX(0,participantsB[[#This Row],[Departure Date]]-participantsB[[#This Row],[Arrival
Date]]),MAX(0,participantsB[[#This Row],[Departure Date]]-participantsB[[#This Row],[Arrival
Date]]),""),"")</f>
        <v/>
      </c>
      <c r="L16" s="73" t="str">
        <f>""</f>
        <v/>
      </c>
      <c r="M16" s="163" t="str">
        <f>""</f>
        <v/>
      </c>
      <c r="N16" s="169">
        <f>IFERROR(IF(participantsB[[#This Row],[Role]]="Speaker",1,INDEX(countries[Subsidy],MATCH(participantsB[[#This Row],[Country]],countries[Country],0))),0)</f>
        <v>0</v>
      </c>
      <c r="O16" s="170">
        <f>IFERROR(participantsB[[#This Row],[Estimated
Travel Cost]]*participantsB[[#This Row],[Multiplier]],0)</f>
        <v>0</v>
      </c>
      <c r="P16" s="170">
        <f>IFERROR(participantsB[[#This Row],[Hotel Nights]]*participantsB[[#This Row],[Multiplier]],0)</f>
        <v>0</v>
      </c>
    </row>
    <row r="17" spans="1:16" x14ac:dyDescent="0.35">
      <c r="A17" s="157" t="str">
        <f>participantsA[[#This Row],[Title]]</f>
        <v/>
      </c>
      <c r="B17" s="157" t="str">
        <f>participantsA[[#This Row],[Surname]]</f>
        <v/>
      </c>
      <c r="C17" s="157" t="str">
        <f>participantsA[[#This Row],[First Name]]</f>
        <v/>
      </c>
      <c r="D17" s="157" t="str">
        <f>participantsA[[#This Row],[Institution]]</f>
        <v/>
      </c>
      <c r="E17" s="158">
        <f>participantsA[[#This Row],[Country]]</f>
        <v>0</v>
      </c>
      <c r="F17" s="157">
        <f>participantsA[[#This Row],[Role]]</f>
        <v>0</v>
      </c>
      <c r="G17" s="73" t="str">
        <f>""</f>
        <v/>
      </c>
      <c r="H17" s="73" t="str">
        <f>""</f>
        <v/>
      </c>
      <c r="I17" s="73" t="str">
        <f>""</f>
        <v/>
      </c>
      <c r="J17" s="73" t="str">
        <f>""</f>
        <v/>
      </c>
      <c r="K17" s="164" t="str">
        <f>IFERROR(IF(MAX(0,participantsB[[#This Row],[Departure Date]]-participantsB[[#This Row],[Arrival
Date]]),MAX(0,participantsB[[#This Row],[Departure Date]]-participantsB[[#This Row],[Arrival
Date]]),""),"")</f>
        <v/>
      </c>
      <c r="L17" s="73" t="str">
        <f>""</f>
        <v/>
      </c>
      <c r="M17" s="163" t="str">
        <f>""</f>
        <v/>
      </c>
      <c r="N17" s="169">
        <f>IFERROR(IF(participantsB[[#This Row],[Role]]="Speaker",1,INDEX(countries[Subsidy],MATCH(participantsB[[#This Row],[Country]],countries[Country],0))),0)</f>
        <v>0</v>
      </c>
      <c r="O17" s="170">
        <f>IFERROR(participantsB[[#This Row],[Estimated
Travel Cost]]*participantsB[[#This Row],[Multiplier]],0)</f>
        <v>0</v>
      </c>
      <c r="P17" s="170">
        <f>IFERROR(participantsB[[#This Row],[Hotel Nights]]*participantsB[[#This Row],[Multiplier]],0)</f>
        <v>0</v>
      </c>
    </row>
    <row r="18" spans="1:16" x14ac:dyDescent="0.35">
      <c r="A18" s="157" t="str">
        <f>participantsA[[#This Row],[Title]]</f>
        <v/>
      </c>
      <c r="B18" s="157" t="str">
        <f>participantsA[[#This Row],[Surname]]</f>
        <v/>
      </c>
      <c r="C18" s="157" t="str">
        <f>participantsA[[#This Row],[First Name]]</f>
        <v/>
      </c>
      <c r="D18" s="157" t="str">
        <f>participantsA[[#This Row],[Institution]]</f>
        <v/>
      </c>
      <c r="E18" s="158">
        <f>participantsA[[#This Row],[Country]]</f>
        <v>0</v>
      </c>
      <c r="F18" s="157">
        <f>participantsA[[#This Row],[Role]]</f>
        <v>0</v>
      </c>
      <c r="G18" s="73" t="str">
        <f>""</f>
        <v/>
      </c>
      <c r="H18" s="73" t="str">
        <f>""</f>
        <v/>
      </c>
      <c r="I18" s="73" t="str">
        <f>""</f>
        <v/>
      </c>
      <c r="J18" s="73" t="str">
        <f>""</f>
        <v/>
      </c>
      <c r="K18" s="164" t="str">
        <f>IFERROR(IF(MAX(0,participantsB[[#This Row],[Departure Date]]-participantsB[[#This Row],[Arrival
Date]]),MAX(0,participantsB[[#This Row],[Departure Date]]-participantsB[[#This Row],[Arrival
Date]]),""),"")</f>
        <v/>
      </c>
      <c r="L18" s="73" t="str">
        <f>""</f>
        <v/>
      </c>
      <c r="M18" s="163" t="str">
        <f>""</f>
        <v/>
      </c>
      <c r="N18" s="169">
        <f>IFERROR(IF(participantsB[[#This Row],[Role]]="Speaker",1,INDEX(countries[Subsidy],MATCH(participantsB[[#This Row],[Country]],countries[Country],0))),0)</f>
        <v>0</v>
      </c>
      <c r="O18" s="170">
        <f>IFERROR(participantsB[[#This Row],[Estimated
Travel Cost]]*participantsB[[#This Row],[Multiplier]],0)</f>
        <v>0</v>
      </c>
      <c r="P18" s="170">
        <f>IFERROR(participantsB[[#This Row],[Hotel Nights]]*participantsB[[#This Row],[Multiplier]],0)</f>
        <v>0</v>
      </c>
    </row>
    <row r="19" spans="1:16" x14ac:dyDescent="0.35">
      <c r="A19" s="157" t="str">
        <f>participantsA[[#This Row],[Title]]</f>
        <v/>
      </c>
      <c r="B19" s="157" t="str">
        <f>participantsA[[#This Row],[Surname]]</f>
        <v/>
      </c>
      <c r="C19" s="157" t="str">
        <f>participantsA[[#This Row],[First Name]]</f>
        <v/>
      </c>
      <c r="D19" s="157" t="str">
        <f>participantsA[[#This Row],[Institution]]</f>
        <v/>
      </c>
      <c r="E19" s="158">
        <f>participantsA[[#This Row],[Country]]</f>
        <v>0</v>
      </c>
      <c r="F19" s="157">
        <f>participantsA[[#This Row],[Role]]</f>
        <v>0</v>
      </c>
      <c r="G19" s="73" t="str">
        <f>""</f>
        <v/>
      </c>
      <c r="H19" s="73" t="str">
        <f>""</f>
        <v/>
      </c>
      <c r="I19" s="73" t="str">
        <f>""</f>
        <v/>
      </c>
      <c r="J19" s="73" t="str">
        <f>""</f>
        <v/>
      </c>
      <c r="K19" s="164" t="str">
        <f>IFERROR(IF(MAX(0,participantsB[[#This Row],[Departure Date]]-participantsB[[#This Row],[Arrival
Date]]),MAX(0,participantsB[[#This Row],[Departure Date]]-participantsB[[#This Row],[Arrival
Date]]),""),"")</f>
        <v/>
      </c>
      <c r="L19" s="73" t="str">
        <f>""</f>
        <v/>
      </c>
      <c r="M19" s="163" t="str">
        <f>""</f>
        <v/>
      </c>
      <c r="N19" s="169">
        <f>IFERROR(IF(participantsB[[#This Row],[Role]]="Speaker",1,INDEX(countries[Subsidy],MATCH(participantsB[[#This Row],[Country]],countries[Country],0))),0)</f>
        <v>0</v>
      </c>
      <c r="O19" s="170">
        <f>IFERROR(participantsB[[#This Row],[Estimated
Travel Cost]]*participantsB[[#This Row],[Multiplier]],0)</f>
        <v>0</v>
      </c>
      <c r="P19" s="170">
        <f>IFERROR(participantsB[[#This Row],[Hotel Nights]]*participantsB[[#This Row],[Multiplier]],0)</f>
        <v>0</v>
      </c>
    </row>
    <row r="20" spans="1:16" x14ac:dyDescent="0.35">
      <c r="A20" s="157" t="str">
        <f>participantsA[[#This Row],[Title]]</f>
        <v/>
      </c>
      <c r="B20" s="157" t="str">
        <f>participantsA[[#This Row],[Surname]]</f>
        <v/>
      </c>
      <c r="C20" s="157" t="str">
        <f>participantsA[[#This Row],[First Name]]</f>
        <v/>
      </c>
      <c r="D20" s="157" t="str">
        <f>participantsA[[#This Row],[Institution]]</f>
        <v/>
      </c>
      <c r="E20" s="158">
        <f>participantsA[[#This Row],[Country]]</f>
        <v>0</v>
      </c>
      <c r="F20" s="157">
        <f>participantsA[[#This Row],[Role]]</f>
        <v>0</v>
      </c>
      <c r="G20" s="73" t="str">
        <f>""</f>
        <v/>
      </c>
      <c r="H20" s="73" t="str">
        <f>""</f>
        <v/>
      </c>
      <c r="I20" s="73" t="str">
        <f>""</f>
        <v/>
      </c>
      <c r="J20" s="73" t="str">
        <f>""</f>
        <v/>
      </c>
      <c r="K20" s="164" t="str">
        <f>IFERROR(IF(MAX(0,participantsB[[#This Row],[Departure Date]]-participantsB[[#This Row],[Arrival
Date]]),MAX(0,participantsB[[#This Row],[Departure Date]]-participantsB[[#This Row],[Arrival
Date]]),""),"")</f>
        <v/>
      </c>
      <c r="L20" s="73" t="str">
        <f>""</f>
        <v/>
      </c>
      <c r="M20" s="163" t="str">
        <f>""</f>
        <v/>
      </c>
      <c r="N20" s="169">
        <f>IFERROR(IF(participantsB[[#This Row],[Role]]="Speaker",1,INDEX(countries[Subsidy],MATCH(participantsB[[#This Row],[Country]],countries[Country],0))),0)</f>
        <v>0</v>
      </c>
      <c r="O20" s="170">
        <f>IFERROR(participantsB[[#This Row],[Estimated
Travel Cost]]*participantsB[[#This Row],[Multiplier]],0)</f>
        <v>0</v>
      </c>
      <c r="P20" s="170">
        <f>IFERROR(participantsB[[#This Row],[Hotel Nights]]*participantsB[[#This Row],[Multiplier]],0)</f>
        <v>0</v>
      </c>
    </row>
    <row r="21" spans="1:16" x14ac:dyDescent="0.35">
      <c r="A21" s="157" t="str">
        <f>participantsA[[#This Row],[Title]]</f>
        <v/>
      </c>
      <c r="B21" s="157" t="str">
        <f>participantsA[[#This Row],[Surname]]</f>
        <v/>
      </c>
      <c r="C21" s="157" t="str">
        <f>participantsA[[#This Row],[First Name]]</f>
        <v/>
      </c>
      <c r="D21" s="157" t="str">
        <f>participantsA[[#This Row],[Institution]]</f>
        <v/>
      </c>
      <c r="E21" s="158">
        <f>participantsA[[#This Row],[Country]]</f>
        <v>0</v>
      </c>
      <c r="F21" s="157">
        <f>participantsA[[#This Row],[Role]]</f>
        <v>0</v>
      </c>
      <c r="G21" s="73" t="str">
        <f>""</f>
        <v/>
      </c>
      <c r="H21" s="73" t="str">
        <f>""</f>
        <v/>
      </c>
      <c r="I21" s="73" t="str">
        <f>""</f>
        <v/>
      </c>
      <c r="J21" s="73" t="str">
        <f>""</f>
        <v/>
      </c>
      <c r="K21" s="164" t="str">
        <f>IFERROR(IF(MAX(0,participantsB[[#This Row],[Departure Date]]-participantsB[[#This Row],[Arrival
Date]]),MAX(0,participantsB[[#This Row],[Departure Date]]-participantsB[[#This Row],[Arrival
Date]]),""),"")</f>
        <v/>
      </c>
      <c r="L21" s="73" t="str">
        <f>""</f>
        <v/>
      </c>
      <c r="M21" s="163" t="str">
        <f>""</f>
        <v/>
      </c>
      <c r="N21" s="169">
        <f>IFERROR(IF(participantsB[[#This Row],[Role]]="Speaker",1,INDEX(countries[Subsidy],MATCH(participantsB[[#This Row],[Country]],countries[Country],0))),0)</f>
        <v>0</v>
      </c>
      <c r="O21" s="170">
        <f>IFERROR(participantsB[[#This Row],[Estimated
Travel Cost]]*participantsB[[#This Row],[Multiplier]],0)</f>
        <v>0</v>
      </c>
      <c r="P21" s="170">
        <f>IFERROR(participantsB[[#This Row],[Hotel Nights]]*participantsB[[#This Row],[Multiplier]],0)</f>
        <v>0</v>
      </c>
    </row>
    <row r="22" spans="1:16" x14ac:dyDescent="0.35">
      <c r="A22" s="157" t="str">
        <f>participantsA[[#This Row],[Title]]</f>
        <v/>
      </c>
      <c r="B22" s="157" t="str">
        <f>participantsA[[#This Row],[Surname]]</f>
        <v/>
      </c>
      <c r="C22" s="157" t="str">
        <f>participantsA[[#This Row],[First Name]]</f>
        <v/>
      </c>
      <c r="D22" s="157" t="str">
        <f>participantsA[[#This Row],[Institution]]</f>
        <v/>
      </c>
      <c r="E22" s="158">
        <f>participantsA[[#This Row],[Country]]</f>
        <v>0</v>
      </c>
      <c r="F22" s="157">
        <f>participantsA[[#This Row],[Role]]</f>
        <v>0</v>
      </c>
      <c r="G22" s="73" t="str">
        <f>""</f>
        <v/>
      </c>
      <c r="H22" s="73" t="str">
        <f>""</f>
        <v/>
      </c>
      <c r="I22" s="73" t="str">
        <f>""</f>
        <v/>
      </c>
      <c r="J22" s="73" t="str">
        <f>""</f>
        <v/>
      </c>
      <c r="K22" s="164" t="str">
        <f>IFERROR(IF(MAX(0,participantsB[[#This Row],[Departure Date]]-participantsB[[#This Row],[Arrival
Date]]),MAX(0,participantsB[[#This Row],[Departure Date]]-participantsB[[#This Row],[Arrival
Date]]),""),"")</f>
        <v/>
      </c>
      <c r="L22" s="73" t="str">
        <f>""</f>
        <v/>
      </c>
      <c r="M22" s="163" t="str">
        <f>""</f>
        <v/>
      </c>
      <c r="N22" s="169">
        <f>IFERROR(IF(participantsB[[#This Row],[Role]]="Speaker",1,INDEX(countries[Subsidy],MATCH(participantsB[[#This Row],[Country]],countries[Country],0))),0)</f>
        <v>0</v>
      </c>
      <c r="O22" s="170">
        <f>IFERROR(participantsB[[#This Row],[Estimated
Travel Cost]]*participantsB[[#This Row],[Multiplier]],0)</f>
        <v>0</v>
      </c>
      <c r="P22" s="170">
        <f>IFERROR(participantsB[[#This Row],[Hotel Nights]]*participantsB[[#This Row],[Multiplier]],0)</f>
        <v>0</v>
      </c>
    </row>
    <row r="23" spans="1:16" x14ac:dyDescent="0.35">
      <c r="A23" s="157" t="str">
        <f>participantsA[[#This Row],[Title]]</f>
        <v/>
      </c>
      <c r="B23" s="157" t="str">
        <f>participantsA[[#This Row],[Surname]]</f>
        <v/>
      </c>
      <c r="C23" s="157" t="str">
        <f>participantsA[[#This Row],[First Name]]</f>
        <v/>
      </c>
      <c r="D23" s="157" t="str">
        <f>participantsA[[#This Row],[Institution]]</f>
        <v/>
      </c>
      <c r="E23" s="158">
        <f>participantsA[[#This Row],[Country]]</f>
        <v>0</v>
      </c>
      <c r="F23" s="157">
        <f>participantsA[[#This Row],[Role]]</f>
        <v>0</v>
      </c>
      <c r="G23" s="73" t="str">
        <f>""</f>
        <v/>
      </c>
      <c r="H23" s="73" t="str">
        <f>""</f>
        <v/>
      </c>
      <c r="I23" s="73" t="str">
        <f>""</f>
        <v/>
      </c>
      <c r="J23" s="73" t="str">
        <f>""</f>
        <v/>
      </c>
      <c r="K23" s="164" t="str">
        <f>IFERROR(IF(MAX(0,participantsB[[#This Row],[Departure Date]]-participantsB[[#This Row],[Arrival
Date]]),MAX(0,participantsB[[#This Row],[Departure Date]]-participantsB[[#This Row],[Arrival
Date]]),""),"")</f>
        <v/>
      </c>
      <c r="L23" s="73" t="str">
        <f>""</f>
        <v/>
      </c>
      <c r="M23" s="163" t="str">
        <f>""</f>
        <v/>
      </c>
      <c r="N23" s="169">
        <f>IFERROR(IF(participantsB[[#This Row],[Role]]="Speaker",1,INDEX(countries[Subsidy],MATCH(participantsB[[#This Row],[Country]],countries[Country],0))),0)</f>
        <v>0</v>
      </c>
      <c r="O23" s="170">
        <f>IFERROR(participantsB[[#This Row],[Estimated
Travel Cost]]*participantsB[[#This Row],[Multiplier]],0)</f>
        <v>0</v>
      </c>
      <c r="P23" s="170">
        <f>IFERROR(participantsB[[#This Row],[Hotel Nights]]*participantsB[[#This Row],[Multiplier]],0)</f>
        <v>0</v>
      </c>
    </row>
    <row r="24" spans="1:16" x14ac:dyDescent="0.35">
      <c r="A24" s="157" t="str">
        <f>participantsA[[#This Row],[Title]]</f>
        <v/>
      </c>
      <c r="B24" s="157" t="str">
        <f>participantsA[[#This Row],[Surname]]</f>
        <v/>
      </c>
      <c r="C24" s="157" t="str">
        <f>participantsA[[#This Row],[First Name]]</f>
        <v/>
      </c>
      <c r="D24" s="157" t="str">
        <f>participantsA[[#This Row],[Institution]]</f>
        <v/>
      </c>
      <c r="E24" s="158">
        <f>participantsA[[#This Row],[Country]]</f>
        <v>0</v>
      </c>
      <c r="F24" s="157">
        <f>participantsA[[#This Row],[Role]]</f>
        <v>0</v>
      </c>
      <c r="G24" s="73" t="str">
        <f>""</f>
        <v/>
      </c>
      <c r="H24" s="73" t="str">
        <f>""</f>
        <v/>
      </c>
      <c r="I24" s="73" t="str">
        <f>""</f>
        <v/>
      </c>
      <c r="J24" s="73" t="str">
        <f>""</f>
        <v/>
      </c>
      <c r="K24" s="164" t="str">
        <f>IFERROR(IF(MAX(0,participantsB[[#This Row],[Departure Date]]-participantsB[[#This Row],[Arrival
Date]]),MAX(0,participantsB[[#This Row],[Departure Date]]-participantsB[[#This Row],[Arrival
Date]]),""),"")</f>
        <v/>
      </c>
      <c r="L24" s="73" t="str">
        <f>""</f>
        <v/>
      </c>
      <c r="M24" s="163" t="str">
        <f>""</f>
        <v/>
      </c>
      <c r="N24" s="169">
        <f>IFERROR(IF(participantsB[[#This Row],[Role]]="Speaker",1,INDEX(countries[Subsidy],MATCH(participantsB[[#This Row],[Country]],countries[Country],0))),0)</f>
        <v>0</v>
      </c>
      <c r="O24" s="170">
        <f>IFERROR(participantsB[[#This Row],[Estimated
Travel Cost]]*participantsB[[#This Row],[Multiplier]],0)</f>
        <v>0</v>
      </c>
      <c r="P24" s="170">
        <f>IFERROR(participantsB[[#This Row],[Hotel Nights]]*participantsB[[#This Row],[Multiplier]],0)</f>
        <v>0</v>
      </c>
    </row>
    <row r="25" spans="1:16" x14ac:dyDescent="0.35">
      <c r="A25" s="157" t="str">
        <f>participantsA[[#This Row],[Title]]</f>
        <v/>
      </c>
      <c r="B25" s="157" t="str">
        <f>participantsA[[#This Row],[Surname]]</f>
        <v/>
      </c>
      <c r="C25" s="157" t="str">
        <f>participantsA[[#This Row],[First Name]]</f>
        <v/>
      </c>
      <c r="D25" s="157" t="str">
        <f>participantsA[[#This Row],[Institution]]</f>
        <v/>
      </c>
      <c r="E25" s="158">
        <f>participantsA[[#This Row],[Country]]</f>
        <v>0</v>
      </c>
      <c r="F25" s="157">
        <f>participantsA[[#This Row],[Role]]</f>
        <v>0</v>
      </c>
      <c r="G25" s="73" t="str">
        <f>""</f>
        <v/>
      </c>
      <c r="H25" s="73" t="str">
        <f>""</f>
        <v/>
      </c>
      <c r="I25" s="73" t="str">
        <f>""</f>
        <v/>
      </c>
      <c r="J25" s="73" t="str">
        <f>""</f>
        <v/>
      </c>
      <c r="K25" s="164" t="str">
        <f>IFERROR(IF(MAX(0,participantsB[[#This Row],[Departure Date]]-participantsB[[#This Row],[Arrival
Date]]),MAX(0,participantsB[[#This Row],[Departure Date]]-participantsB[[#This Row],[Arrival
Date]]),""),"")</f>
        <v/>
      </c>
      <c r="L25" s="73" t="str">
        <f>""</f>
        <v/>
      </c>
      <c r="M25" s="163" t="str">
        <f>""</f>
        <v/>
      </c>
      <c r="N25" s="169">
        <f>IFERROR(IF(participantsB[[#This Row],[Role]]="Speaker",1,INDEX(countries[Subsidy],MATCH(participantsB[[#This Row],[Country]],countries[Country],0))),0)</f>
        <v>0</v>
      </c>
      <c r="O25" s="170">
        <f>IFERROR(participantsB[[#This Row],[Estimated
Travel Cost]]*participantsB[[#This Row],[Multiplier]],0)</f>
        <v>0</v>
      </c>
      <c r="P25" s="170">
        <f>IFERROR(participantsB[[#This Row],[Hotel Nights]]*participantsB[[#This Row],[Multiplier]],0)</f>
        <v>0</v>
      </c>
    </row>
    <row r="26" spans="1:16" x14ac:dyDescent="0.35">
      <c r="A26" s="157" t="str">
        <f>participantsA[[#This Row],[Title]]</f>
        <v/>
      </c>
      <c r="B26" s="157" t="str">
        <f>participantsA[[#This Row],[Surname]]</f>
        <v/>
      </c>
      <c r="C26" s="157" t="str">
        <f>participantsA[[#This Row],[First Name]]</f>
        <v/>
      </c>
      <c r="D26" s="157" t="str">
        <f>participantsA[[#This Row],[Institution]]</f>
        <v/>
      </c>
      <c r="E26" s="158">
        <f>participantsA[[#This Row],[Country]]</f>
        <v>0</v>
      </c>
      <c r="F26" s="157">
        <f>participantsA[[#This Row],[Role]]</f>
        <v>0</v>
      </c>
      <c r="G26" s="73" t="str">
        <f>""</f>
        <v/>
      </c>
      <c r="H26" s="73" t="str">
        <f>""</f>
        <v/>
      </c>
      <c r="I26" s="73" t="str">
        <f>""</f>
        <v/>
      </c>
      <c r="J26" s="73" t="str">
        <f>""</f>
        <v/>
      </c>
      <c r="K26" s="164" t="str">
        <f>IFERROR(IF(MAX(0,participantsB[[#This Row],[Departure Date]]-participantsB[[#This Row],[Arrival
Date]]),MAX(0,participantsB[[#This Row],[Departure Date]]-participantsB[[#This Row],[Arrival
Date]]),""),"")</f>
        <v/>
      </c>
      <c r="L26" s="73" t="str">
        <f>""</f>
        <v/>
      </c>
      <c r="M26" s="163" t="str">
        <f>""</f>
        <v/>
      </c>
      <c r="N26" s="169">
        <f>IFERROR(IF(participantsB[[#This Row],[Role]]="Speaker",1,INDEX(countries[Subsidy],MATCH(participantsB[[#This Row],[Country]],countries[Country],0))),0)</f>
        <v>0</v>
      </c>
      <c r="O26" s="170">
        <f>IFERROR(participantsB[[#This Row],[Estimated
Travel Cost]]*participantsB[[#This Row],[Multiplier]],0)</f>
        <v>0</v>
      </c>
      <c r="P26" s="170">
        <f>IFERROR(participantsB[[#This Row],[Hotel Nights]]*participantsB[[#This Row],[Multiplier]],0)</f>
        <v>0</v>
      </c>
    </row>
    <row r="27" spans="1:16" x14ac:dyDescent="0.35">
      <c r="A27" s="157" t="str">
        <f>participantsA[[#This Row],[Title]]</f>
        <v/>
      </c>
      <c r="B27" s="157" t="str">
        <f>participantsA[[#This Row],[Surname]]</f>
        <v/>
      </c>
      <c r="C27" s="157" t="str">
        <f>participantsA[[#This Row],[First Name]]</f>
        <v/>
      </c>
      <c r="D27" s="157" t="str">
        <f>participantsA[[#This Row],[Institution]]</f>
        <v/>
      </c>
      <c r="E27" s="158">
        <f>participantsA[[#This Row],[Country]]</f>
        <v>0</v>
      </c>
      <c r="F27" s="157">
        <f>participantsA[[#This Row],[Role]]</f>
        <v>0</v>
      </c>
      <c r="G27" s="73" t="str">
        <f>""</f>
        <v/>
      </c>
      <c r="H27" s="73" t="str">
        <f>""</f>
        <v/>
      </c>
      <c r="I27" s="73" t="str">
        <f>""</f>
        <v/>
      </c>
      <c r="J27" s="73" t="str">
        <f>""</f>
        <v/>
      </c>
      <c r="K27" s="164" t="str">
        <f>IFERROR(IF(MAX(0,participantsB[[#This Row],[Departure Date]]-participantsB[[#This Row],[Arrival
Date]]),MAX(0,participantsB[[#This Row],[Departure Date]]-participantsB[[#This Row],[Arrival
Date]]),""),"")</f>
        <v/>
      </c>
      <c r="L27" s="73" t="str">
        <f>""</f>
        <v/>
      </c>
      <c r="M27" s="163" t="str">
        <f>""</f>
        <v/>
      </c>
      <c r="N27" s="169">
        <f>IFERROR(IF(participantsB[[#This Row],[Role]]="Speaker",1,INDEX(countries[Subsidy],MATCH(participantsB[[#This Row],[Country]],countries[Country],0))),0)</f>
        <v>0</v>
      </c>
      <c r="O27" s="170">
        <f>IFERROR(participantsB[[#This Row],[Estimated
Travel Cost]]*participantsB[[#This Row],[Multiplier]],0)</f>
        <v>0</v>
      </c>
      <c r="P27" s="170">
        <f>IFERROR(participantsB[[#This Row],[Hotel Nights]]*participantsB[[#This Row],[Multiplier]],0)</f>
        <v>0</v>
      </c>
    </row>
    <row r="28" spans="1:16" x14ac:dyDescent="0.35">
      <c r="A28" s="157" t="str">
        <f>participantsA[[#This Row],[Title]]</f>
        <v/>
      </c>
      <c r="B28" s="157" t="str">
        <f>participantsA[[#This Row],[Surname]]</f>
        <v/>
      </c>
      <c r="C28" s="157" t="str">
        <f>participantsA[[#This Row],[First Name]]</f>
        <v/>
      </c>
      <c r="D28" s="157" t="str">
        <f>participantsA[[#This Row],[Institution]]</f>
        <v/>
      </c>
      <c r="E28" s="158">
        <f>participantsA[[#This Row],[Country]]</f>
        <v>0</v>
      </c>
      <c r="F28" s="157">
        <f>participantsA[[#This Row],[Role]]</f>
        <v>0</v>
      </c>
      <c r="G28" s="73" t="str">
        <f>""</f>
        <v/>
      </c>
      <c r="H28" s="73" t="str">
        <f>""</f>
        <v/>
      </c>
      <c r="I28" s="73" t="str">
        <f>""</f>
        <v/>
      </c>
      <c r="J28" s="73" t="str">
        <f>""</f>
        <v/>
      </c>
      <c r="K28" s="164" t="str">
        <f>IFERROR(IF(MAX(0,participantsB[[#This Row],[Departure Date]]-participantsB[[#This Row],[Arrival
Date]]),MAX(0,participantsB[[#This Row],[Departure Date]]-participantsB[[#This Row],[Arrival
Date]]),""),"")</f>
        <v/>
      </c>
      <c r="L28" s="73" t="str">
        <f>""</f>
        <v/>
      </c>
      <c r="M28" s="163" t="str">
        <f>""</f>
        <v/>
      </c>
      <c r="N28" s="169">
        <f>IFERROR(IF(participantsB[[#This Row],[Role]]="Speaker",1,INDEX(countries[Subsidy],MATCH(participantsB[[#This Row],[Country]],countries[Country],0))),0)</f>
        <v>0</v>
      </c>
      <c r="O28" s="170">
        <f>IFERROR(participantsB[[#This Row],[Estimated
Travel Cost]]*participantsB[[#This Row],[Multiplier]],0)</f>
        <v>0</v>
      </c>
      <c r="P28" s="170">
        <f>IFERROR(participantsB[[#This Row],[Hotel Nights]]*participantsB[[#This Row],[Multiplier]],0)</f>
        <v>0</v>
      </c>
    </row>
    <row r="29" spans="1:16" x14ac:dyDescent="0.35">
      <c r="A29" s="157" t="str">
        <f>participantsA[[#This Row],[Title]]</f>
        <v/>
      </c>
      <c r="B29" s="157" t="str">
        <f>participantsA[[#This Row],[Surname]]</f>
        <v/>
      </c>
      <c r="C29" s="157" t="str">
        <f>participantsA[[#This Row],[First Name]]</f>
        <v/>
      </c>
      <c r="D29" s="157" t="str">
        <f>participantsA[[#This Row],[Institution]]</f>
        <v/>
      </c>
      <c r="E29" s="158">
        <f>participantsA[[#This Row],[Country]]</f>
        <v>0</v>
      </c>
      <c r="F29" s="157">
        <f>participantsA[[#This Row],[Role]]</f>
        <v>0</v>
      </c>
      <c r="G29" s="73" t="str">
        <f>""</f>
        <v/>
      </c>
      <c r="H29" s="73" t="str">
        <f>""</f>
        <v/>
      </c>
      <c r="I29" s="73" t="str">
        <f>""</f>
        <v/>
      </c>
      <c r="J29" s="73" t="str">
        <f>""</f>
        <v/>
      </c>
      <c r="K29" s="164" t="str">
        <f>IFERROR(IF(MAX(0,participantsB[[#This Row],[Departure Date]]-participantsB[[#This Row],[Arrival
Date]]),MAX(0,participantsB[[#This Row],[Departure Date]]-participantsB[[#This Row],[Arrival
Date]]),""),"")</f>
        <v/>
      </c>
      <c r="L29" s="73" t="str">
        <f>""</f>
        <v/>
      </c>
      <c r="M29" s="163" t="str">
        <f>""</f>
        <v/>
      </c>
      <c r="N29" s="169">
        <f>IFERROR(IF(participantsB[[#This Row],[Role]]="Speaker",1,INDEX(countries[Subsidy],MATCH(participantsB[[#This Row],[Country]],countries[Country],0))),0)</f>
        <v>0</v>
      </c>
      <c r="O29" s="170">
        <f>IFERROR(participantsB[[#This Row],[Estimated
Travel Cost]]*participantsB[[#This Row],[Multiplier]],0)</f>
        <v>0</v>
      </c>
      <c r="P29" s="170">
        <f>IFERROR(participantsB[[#This Row],[Hotel Nights]]*participantsB[[#This Row],[Multiplier]],0)</f>
        <v>0</v>
      </c>
    </row>
    <row r="30" spans="1:16" x14ac:dyDescent="0.35">
      <c r="A30" s="157" t="str">
        <f>participantsA[[#This Row],[Title]]</f>
        <v/>
      </c>
      <c r="B30" s="157" t="str">
        <f>participantsA[[#This Row],[Surname]]</f>
        <v/>
      </c>
      <c r="C30" s="157" t="str">
        <f>participantsA[[#This Row],[First Name]]</f>
        <v/>
      </c>
      <c r="D30" s="157" t="str">
        <f>participantsA[[#This Row],[Institution]]</f>
        <v/>
      </c>
      <c r="E30" s="158">
        <f>participantsA[[#This Row],[Country]]</f>
        <v>0</v>
      </c>
      <c r="F30" s="157">
        <f>participantsA[[#This Row],[Role]]</f>
        <v>0</v>
      </c>
      <c r="G30" s="73" t="str">
        <f>""</f>
        <v/>
      </c>
      <c r="H30" s="73" t="str">
        <f>""</f>
        <v/>
      </c>
      <c r="I30" s="73" t="str">
        <f>""</f>
        <v/>
      </c>
      <c r="J30" s="73" t="str">
        <f>""</f>
        <v/>
      </c>
      <c r="K30" s="164" t="str">
        <f>IFERROR(IF(MAX(0,participantsB[[#This Row],[Departure Date]]-participantsB[[#This Row],[Arrival
Date]]),MAX(0,participantsB[[#This Row],[Departure Date]]-participantsB[[#This Row],[Arrival
Date]]),""),"")</f>
        <v/>
      </c>
      <c r="L30" s="73" t="str">
        <f>""</f>
        <v/>
      </c>
      <c r="M30" s="163" t="str">
        <f>""</f>
        <v/>
      </c>
      <c r="N30" s="169">
        <f>IFERROR(IF(participantsB[[#This Row],[Role]]="Speaker",1,INDEX(countries[Subsidy],MATCH(participantsB[[#This Row],[Country]],countries[Country],0))),0)</f>
        <v>0</v>
      </c>
      <c r="O30" s="170">
        <f>IFERROR(participantsB[[#This Row],[Estimated
Travel Cost]]*participantsB[[#This Row],[Multiplier]],0)</f>
        <v>0</v>
      </c>
      <c r="P30" s="170">
        <f>IFERROR(participantsB[[#This Row],[Hotel Nights]]*participantsB[[#This Row],[Multiplier]],0)</f>
        <v>0</v>
      </c>
    </row>
    <row r="31" spans="1:16" x14ac:dyDescent="0.35">
      <c r="A31" s="157" t="str">
        <f>participantsA[[#This Row],[Title]]</f>
        <v/>
      </c>
      <c r="B31" s="157" t="str">
        <f>participantsA[[#This Row],[Surname]]</f>
        <v/>
      </c>
      <c r="C31" s="157" t="str">
        <f>participantsA[[#This Row],[First Name]]</f>
        <v/>
      </c>
      <c r="D31" s="157" t="str">
        <f>participantsA[[#This Row],[Institution]]</f>
        <v/>
      </c>
      <c r="E31" s="158">
        <f>participantsA[[#This Row],[Country]]</f>
        <v>0</v>
      </c>
      <c r="F31" s="157">
        <f>participantsA[[#This Row],[Role]]</f>
        <v>0</v>
      </c>
      <c r="G31" s="73" t="str">
        <f>""</f>
        <v/>
      </c>
      <c r="H31" s="73" t="str">
        <f>""</f>
        <v/>
      </c>
      <c r="I31" s="73" t="str">
        <f>""</f>
        <v/>
      </c>
      <c r="J31" s="73" t="str">
        <f>""</f>
        <v/>
      </c>
      <c r="K31" s="164" t="str">
        <f>IFERROR(IF(MAX(0,participantsB[[#This Row],[Departure Date]]-participantsB[[#This Row],[Arrival
Date]]),MAX(0,participantsB[[#This Row],[Departure Date]]-participantsB[[#This Row],[Arrival
Date]]),""),"")</f>
        <v/>
      </c>
      <c r="L31" s="73" t="str">
        <f>""</f>
        <v/>
      </c>
      <c r="M31" s="163" t="str">
        <f>""</f>
        <v/>
      </c>
      <c r="N31" s="169">
        <f>IFERROR(IF(participantsB[[#This Row],[Role]]="Speaker",1,INDEX(countries[Subsidy],MATCH(participantsB[[#This Row],[Country]],countries[Country],0))),0)</f>
        <v>0</v>
      </c>
      <c r="O31" s="170">
        <f>IFERROR(participantsB[[#This Row],[Estimated
Travel Cost]]*participantsB[[#This Row],[Multiplier]],0)</f>
        <v>0</v>
      </c>
      <c r="P31" s="170">
        <f>IFERROR(participantsB[[#This Row],[Hotel Nights]]*participantsB[[#This Row],[Multiplier]],0)</f>
        <v>0</v>
      </c>
    </row>
    <row r="32" spans="1:16" x14ac:dyDescent="0.35">
      <c r="A32" s="157" t="str">
        <f>participantsA[[#This Row],[Title]]</f>
        <v/>
      </c>
      <c r="B32" s="157" t="str">
        <f>participantsA[[#This Row],[Surname]]</f>
        <v/>
      </c>
      <c r="C32" s="157" t="str">
        <f>participantsA[[#This Row],[First Name]]</f>
        <v/>
      </c>
      <c r="D32" s="157" t="str">
        <f>participantsA[[#This Row],[Institution]]</f>
        <v/>
      </c>
      <c r="E32" s="158">
        <f>participantsA[[#This Row],[Country]]</f>
        <v>0</v>
      </c>
      <c r="F32" s="157">
        <f>participantsA[[#This Row],[Role]]</f>
        <v>0</v>
      </c>
      <c r="G32" s="73" t="str">
        <f>""</f>
        <v/>
      </c>
      <c r="H32" s="73" t="str">
        <f>""</f>
        <v/>
      </c>
      <c r="I32" s="73" t="str">
        <f>""</f>
        <v/>
      </c>
      <c r="J32" s="73" t="str">
        <f>""</f>
        <v/>
      </c>
      <c r="K32" s="164" t="str">
        <f>IFERROR(IF(MAX(0,participantsB[[#This Row],[Departure Date]]-participantsB[[#This Row],[Arrival
Date]]),MAX(0,participantsB[[#This Row],[Departure Date]]-participantsB[[#This Row],[Arrival
Date]]),""),"")</f>
        <v/>
      </c>
      <c r="L32" s="73" t="str">
        <f>""</f>
        <v/>
      </c>
      <c r="M32" s="163" t="str">
        <f>""</f>
        <v/>
      </c>
      <c r="N32" s="169">
        <f>IFERROR(IF(participantsB[[#This Row],[Role]]="Speaker",1,INDEX(countries[Subsidy],MATCH(participantsB[[#This Row],[Country]],countries[Country],0))),0)</f>
        <v>0</v>
      </c>
      <c r="O32" s="170">
        <f>IFERROR(participantsB[[#This Row],[Estimated
Travel Cost]]*participantsB[[#This Row],[Multiplier]],0)</f>
        <v>0</v>
      </c>
      <c r="P32" s="170">
        <f>IFERROR(participantsB[[#This Row],[Hotel Nights]]*participantsB[[#This Row],[Multiplier]],0)</f>
        <v>0</v>
      </c>
    </row>
    <row r="33" spans="1:16" x14ac:dyDescent="0.35">
      <c r="A33" s="157" t="str">
        <f>participantsA[[#This Row],[Title]]</f>
        <v/>
      </c>
      <c r="B33" s="157" t="str">
        <f>participantsA[[#This Row],[Surname]]</f>
        <v/>
      </c>
      <c r="C33" s="157" t="str">
        <f>participantsA[[#This Row],[First Name]]</f>
        <v/>
      </c>
      <c r="D33" s="157" t="str">
        <f>participantsA[[#This Row],[Institution]]</f>
        <v/>
      </c>
      <c r="E33" s="158">
        <f>participantsA[[#This Row],[Country]]</f>
        <v>0</v>
      </c>
      <c r="F33" s="157">
        <f>participantsA[[#This Row],[Role]]</f>
        <v>0</v>
      </c>
      <c r="G33" s="73" t="str">
        <f>""</f>
        <v/>
      </c>
      <c r="H33" s="73" t="str">
        <f>""</f>
        <v/>
      </c>
      <c r="I33" s="73" t="str">
        <f>""</f>
        <v/>
      </c>
      <c r="J33" s="73" t="str">
        <f>""</f>
        <v/>
      </c>
      <c r="K33" s="164" t="str">
        <f>IFERROR(IF(MAX(0,participantsB[[#This Row],[Departure Date]]-participantsB[[#This Row],[Arrival
Date]]),MAX(0,participantsB[[#This Row],[Departure Date]]-participantsB[[#This Row],[Arrival
Date]]),""),"")</f>
        <v/>
      </c>
      <c r="L33" s="73" t="str">
        <f>""</f>
        <v/>
      </c>
      <c r="M33" s="163" t="str">
        <f>""</f>
        <v/>
      </c>
      <c r="N33" s="169">
        <f>IFERROR(IF(participantsB[[#This Row],[Role]]="Speaker",1,INDEX(countries[Subsidy],MATCH(participantsB[[#This Row],[Country]],countries[Country],0))),0)</f>
        <v>0</v>
      </c>
      <c r="O33" s="170">
        <f>IFERROR(participantsB[[#This Row],[Estimated
Travel Cost]]*participantsB[[#This Row],[Multiplier]],0)</f>
        <v>0</v>
      </c>
      <c r="P33" s="170">
        <f>IFERROR(participantsB[[#This Row],[Hotel Nights]]*participantsB[[#This Row],[Multiplier]],0)</f>
        <v>0</v>
      </c>
    </row>
    <row r="34" spans="1:16" x14ac:dyDescent="0.35">
      <c r="A34" s="157" t="str">
        <f>participantsA[[#This Row],[Title]]</f>
        <v/>
      </c>
      <c r="B34" s="157" t="str">
        <f>participantsA[[#This Row],[Surname]]</f>
        <v/>
      </c>
      <c r="C34" s="157" t="str">
        <f>participantsA[[#This Row],[First Name]]</f>
        <v/>
      </c>
      <c r="D34" s="157" t="str">
        <f>participantsA[[#This Row],[Institution]]</f>
        <v/>
      </c>
      <c r="E34" s="158">
        <f>participantsA[[#This Row],[Country]]</f>
        <v>0</v>
      </c>
      <c r="F34" s="157">
        <f>participantsA[[#This Row],[Role]]</f>
        <v>0</v>
      </c>
      <c r="G34" s="73" t="str">
        <f>""</f>
        <v/>
      </c>
      <c r="H34" s="73" t="str">
        <f>""</f>
        <v/>
      </c>
      <c r="I34" s="73" t="str">
        <f>""</f>
        <v/>
      </c>
      <c r="J34" s="73" t="str">
        <f>""</f>
        <v/>
      </c>
      <c r="K34" s="164" t="str">
        <f>IFERROR(IF(MAX(0,participantsB[[#This Row],[Departure Date]]-participantsB[[#This Row],[Arrival
Date]]),MAX(0,participantsB[[#This Row],[Departure Date]]-participantsB[[#This Row],[Arrival
Date]]),""),"")</f>
        <v/>
      </c>
      <c r="L34" s="73" t="str">
        <f>""</f>
        <v/>
      </c>
      <c r="M34" s="163" t="str">
        <f>""</f>
        <v/>
      </c>
      <c r="N34" s="169">
        <f>IFERROR(IF(participantsB[[#This Row],[Role]]="Speaker",1,INDEX(countries[Subsidy],MATCH(participantsB[[#This Row],[Country]],countries[Country],0))),0)</f>
        <v>0</v>
      </c>
      <c r="O34" s="170">
        <f>IFERROR(participantsB[[#This Row],[Estimated
Travel Cost]]*participantsB[[#This Row],[Multiplier]],0)</f>
        <v>0</v>
      </c>
      <c r="P34" s="170">
        <f>IFERROR(participantsB[[#This Row],[Hotel Nights]]*participantsB[[#This Row],[Multiplier]],0)</f>
        <v>0</v>
      </c>
    </row>
    <row r="35" spans="1:16" x14ac:dyDescent="0.35">
      <c r="A35" s="157" t="str">
        <f>participantsA[[#This Row],[Title]]</f>
        <v/>
      </c>
      <c r="B35" s="157" t="str">
        <f>participantsA[[#This Row],[Surname]]</f>
        <v/>
      </c>
      <c r="C35" s="157" t="str">
        <f>participantsA[[#This Row],[First Name]]</f>
        <v/>
      </c>
      <c r="D35" s="157" t="str">
        <f>participantsA[[#This Row],[Institution]]</f>
        <v/>
      </c>
      <c r="E35" s="158">
        <f>participantsA[[#This Row],[Country]]</f>
        <v>0</v>
      </c>
      <c r="F35" s="157">
        <f>participantsA[[#This Row],[Role]]</f>
        <v>0</v>
      </c>
      <c r="G35" s="73" t="str">
        <f>""</f>
        <v/>
      </c>
      <c r="H35" s="73" t="str">
        <f>""</f>
        <v/>
      </c>
      <c r="I35" s="73" t="str">
        <f>""</f>
        <v/>
      </c>
      <c r="J35" s="73" t="str">
        <f>""</f>
        <v/>
      </c>
      <c r="K35" s="164" t="str">
        <f>IFERROR(IF(MAX(0,participantsB[[#This Row],[Departure Date]]-participantsB[[#This Row],[Arrival
Date]]),MAX(0,participantsB[[#This Row],[Departure Date]]-participantsB[[#This Row],[Arrival
Date]]),""),"")</f>
        <v/>
      </c>
      <c r="L35" s="73" t="str">
        <f>""</f>
        <v/>
      </c>
      <c r="M35" s="163" t="str">
        <f>""</f>
        <v/>
      </c>
      <c r="N35" s="169">
        <f>IFERROR(IF(participantsB[[#This Row],[Role]]="Speaker",1,INDEX(countries[Subsidy],MATCH(participantsB[[#This Row],[Country]],countries[Country],0))),0)</f>
        <v>0</v>
      </c>
      <c r="O35" s="170">
        <f>IFERROR(participantsB[[#This Row],[Estimated
Travel Cost]]*participantsB[[#This Row],[Multiplier]],0)</f>
        <v>0</v>
      </c>
      <c r="P35" s="170">
        <f>IFERROR(participantsB[[#This Row],[Hotel Nights]]*participantsB[[#This Row],[Multiplier]],0)</f>
        <v>0</v>
      </c>
    </row>
    <row r="36" spans="1:16" x14ac:dyDescent="0.35">
      <c r="A36" s="157" t="str">
        <f>participantsA[[#This Row],[Title]]</f>
        <v/>
      </c>
      <c r="B36" s="157" t="str">
        <f>participantsA[[#This Row],[Surname]]</f>
        <v/>
      </c>
      <c r="C36" s="157" t="str">
        <f>participantsA[[#This Row],[First Name]]</f>
        <v/>
      </c>
      <c r="D36" s="157" t="str">
        <f>participantsA[[#This Row],[Institution]]</f>
        <v/>
      </c>
      <c r="E36" s="158">
        <f>participantsA[[#This Row],[Country]]</f>
        <v>0</v>
      </c>
      <c r="F36" s="157">
        <f>participantsA[[#This Row],[Role]]</f>
        <v>0</v>
      </c>
      <c r="G36" s="73" t="str">
        <f>""</f>
        <v/>
      </c>
      <c r="H36" s="73" t="str">
        <f>""</f>
        <v/>
      </c>
      <c r="I36" s="73" t="str">
        <f>""</f>
        <v/>
      </c>
      <c r="J36" s="73" t="str">
        <f>""</f>
        <v/>
      </c>
      <c r="K36" s="164" t="str">
        <f>IFERROR(IF(MAX(0,participantsB[[#This Row],[Departure Date]]-participantsB[[#This Row],[Arrival
Date]]),MAX(0,participantsB[[#This Row],[Departure Date]]-participantsB[[#This Row],[Arrival
Date]]),""),"")</f>
        <v/>
      </c>
      <c r="L36" s="73" t="str">
        <f>""</f>
        <v/>
      </c>
      <c r="M36" s="163" t="str">
        <f>""</f>
        <v/>
      </c>
      <c r="N36" s="169">
        <f>IFERROR(IF(participantsB[[#This Row],[Role]]="Speaker",1,INDEX(countries[Subsidy],MATCH(participantsB[[#This Row],[Country]],countries[Country],0))),0)</f>
        <v>0</v>
      </c>
      <c r="O36" s="170">
        <f>IFERROR(participantsB[[#This Row],[Estimated
Travel Cost]]*participantsB[[#This Row],[Multiplier]],0)</f>
        <v>0</v>
      </c>
      <c r="P36" s="170">
        <f>IFERROR(participantsB[[#This Row],[Hotel Nights]]*participantsB[[#This Row],[Multiplier]],0)</f>
        <v>0</v>
      </c>
    </row>
    <row r="37" spans="1:16" x14ac:dyDescent="0.35">
      <c r="A37" s="157" t="str">
        <f>participantsA[[#This Row],[Title]]</f>
        <v/>
      </c>
      <c r="B37" s="157" t="str">
        <f>participantsA[[#This Row],[Surname]]</f>
        <v/>
      </c>
      <c r="C37" s="157" t="str">
        <f>participantsA[[#This Row],[First Name]]</f>
        <v/>
      </c>
      <c r="D37" s="157" t="str">
        <f>participantsA[[#This Row],[Institution]]</f>
        <v/>
      </c>
      <c r="E37" s="158">
        <f>participantsA[[#This Row],[Country]]</f>
        <v>0</v>
      </c>
      <c r="F37" s="157">
        <f>participantsA[[#This Row],[Role]]</f>
        <v>0</v>
      </c>
      <c r="G37" s="73" t="str">
        <f>""</f>
        <v/>
      </c>
      <c r="H37" s="73" t="str">
        <f>""</f>
        <v/>
      </c>
      <c r="I37" s="73" t="str">
        <f>""</f>
        <v/>
      </c>
      <c r="J37" s="73" t="str">
        <f>""</f>
        <v/>
      </c>
      <c r="K37" s="164" t="str">
        <f>IFERROR(IF(MAX(0,participantsB[[#This Row],[Departure Date]]-participantsB[[#This Row],[Arrival
Date]]),MAX(0,participantsB[[#This Row],[Departure Date]]-participantsB[[#This Row],[Arrival
Date]]),""),"")</f>
        <v/>
      </c>
      <c r="L37" s="73" t="str">
        <f>""</f>
        <v/>
      </c>
      <c r="M37" s="163" t="str">
        <f>""</f>
        <v/>
      </c>
      <c r="N37" s="169">
        <f>IFERROR(IF(participantsB[[#This Row],[Role]]="Speaker",1,INDEX(countries[Subsidy],MATCH(participantsB[[#This Row],[Country]],countries[Country],0))),0)</f>
        <v>0</v>
      </c>
      <c r="O37" s="170">
        <f>IFERROR(participantsB[[#This Row],[Estimated
Travel Cost]]*participantsB[[#This Row],[Multiplier]],0)</f>
        <v>0</v>
      </c>
      <c r="P37" s="170">
        <f>IFERROR(participantsB[[#This Row],[Hotel Nights]]*participantsB[[#This Row],[Multiplier]],0)</f>
        <v>0</v>
      </c>
    </row>
    <row r="38" spans="1:16" x14ac:dyDescent="0.35">
      <c r="A38" s="157" t="str">
        <f>participantsA[[#This Row],[Title]]</f>
        <v/>
      </c>
      <c r="B38" s="157" t="str">
        <f>participantsA[[#This Row],[Surname]]</f>
        <v/>
      </c>
      <c r="C38" s="157" t="str">
        <f>participantsA[[#This Row],[First Name]]</f>
        <v/>
      </c>
      <c r="D38" s="157" t="str">
        <f>participantsA[[#This Row],[Institution]]</f>
        <v/>
      </c>
      <c r="E38" s="158" t="str">
        <f>participantsA[[#This Row],[Country]]</f>
        <v/>
      </c>
      <c r="F38" s="157" t="str">
        <f>participantsA[[#This Row],[Role]]</f>
        <v/>
      </c>
      <c r="G38" s="73" t="str">
        <f>""</f>
        <v/>
      </c>
      <c r="H38" s="73" t="str">
        <f>""</f>
        <v/>
      </c>
      <c r="I38" s="73" t="str">
        <f>""</f>
        <v/>
      </c>
      <c r="J38" s="73" t="str">
        <f>""</f>
        <v/>
      </c>
      <c r="K38" s="164" t="str">
        <f>IFERROR(IF(MAX(0,participantsB[[#This Row],[Departure Date]]-participantsB[[#This Row],[Arrival
Date]]),MAX(0,participantsB[[#This Row],[Departure Date]]-participantsB[[#This Row],[Arrival
Date]]),""),"")</f>
        <v/>
      </c>
      <c r="L38" s="73" t="str">
        <f>""</f>
        <v/>
      </c>
      <c r="M38" s="163" t="str">
        <f>""</f>
        <v/>
      </c>
      <c r="N38" s="169">
        <f>IFERROR(IF(participantsB[[#This Row],[Role]]="Speaker",1,INDEX(countries[Subsidy],MATCH(participantsB[[#This Row],[Country]],countries[Country],0))),0)</f>
        <v>0</v>
      </c>
      <c r="O38" s="170">
        <f>IFERROR(participantsB[[#This Row],[Estimated
Travel Cost]]*participantsB[[#This Row],[Multiplier]],0)</f>
        <v>0</v>
      </c>
      <c r="P38" s="170">
        <f>IFERROR(participantsB[[#This Row],[Hotel Nights]]*participantsB[[#This Row],[Multiplier]],0)</f>
        <v>0</v>
      </c>
    </row>
    <row r="39" spans="1:16" x14ac:dyDescent="0.35">
      <c r="A39" s="157" t="str">
        <f>participantsA[[#This Row],[Title]]</f>
        <v/>
      </c>
      <c r="B39" s="157" t="str">
        <f>participantsA[[#This Row],[Surname]]</f>
        <v/>
      </c>
      <c r="C39" s="157" t="str">
        <f>participantsA[[#This Row],[First Name]]</f>
        <v/>
      </c>
      <c r="D39" s="157" t="str">
        <f>participantsA[[#This Row],[Institution]]</f>
        <v/>
      </c>
      <c r="E39" s="158" t="str">
        <f>participantsA[[#This Row],[Country]]</f>
        <v/>
      </c>
      <c r="F39" s="157" t="str">
        <f>participantsA[[#This Row],[Role]]</f>
        <v/>
      </c>
      <c r="G39" s="73" t="str">
        <f>""</f>
        <v/>
      </c>
      <c r="H39" s="73" t="str">
        <f>""</f>
        <v/>
      </c>
      <c r="I39" s="73" t="str">
        <f>""</f>
        <v/>
      </c>
      <c r="J39" s="73" t="str">
        <f>""</f>
        <v/>
      </c>
      <c r="K39" s="164" t="str">
        <f>IFERROR(IF(MAX(0,participantsB[[#This Row],[Departure Date]]-participantsB[[#This Row],[Arrival
Date]]),MAX(0,participantsB[[#This Row],[Departure Date]]-participantsB[[#This Row],[Arrival
Date]]),""),"")</f>
        <v/>
      </c>
      <c r="L39" s="73" t="str">
        <f>""</f>
        <v/>
      </c>
      <c r="M39" s="163" t="str">
        <f>""</f>
        <v/>
      </c>
      <c r="N39" s="169">
        <f>IFERROR(IF(participantsB[[#This Row],[Role]]="Speaker",1,INDEX(countries[Subsidy],MATCH(participantsB[[#This Row],[Country]],countries[Country],0))),0)</f>
        <v>0</v>
      </c>
      <c r="O39" s="170">
        <f>IFERROR(participantsB[[#This Row],[Estimated
Travel Cost]]*participantsB[[#This Row],[Multiplier]],0)</f>
        <v>0</v>
      </c>
      <c r="P39" s="170">
        <f>IFERROR(participantsB[[#This Row],[Hotel Nights]]*participantsB[[#This Row],[Multiplier]],0)</f>
        <v>0</v>
      </c>
    </row>
    <row r="40" spans="1:16" x14ac:dyDescent="0.35">
      <c r="A40" s="157" t="str">
        <f>participantsA[[#This Row],[Title]]</f>
        <v/>
      </c>
      <c r="B40" s="157" t="str">
        <f>participantsA[[#This Row],[Surname]]</f>
        <v/>
      </c>
      <c r="C40" s="157" t="str">
        <f>participantsA[[#This Row],[First Name]]</f>
        <v/>
      </c>
      <c r="D40" s="157" t="str">
        <f>participantsA[[#This Row],[Institution]]</f>
        <v/>
      </c>
      <c r="E40" s="158" t="str">
        <f>participantsA[[#This Row],[Country]]</f>
        <v/>
      </c>
      <c r="F40" s="157" t="str">
        <f>participantsA[[#This Row],[Role]]</f>
        <v/>
      </c>
      <c r="G40" s="73" t="str">
        <f>""</f>
        <v/>
      </c>
      <c r="H40" s="73" t="str">
        <f>""</f>
        <v/>
      </c>
      <c r="I40" s="73" t="str">
        <f>""</f>
        <v/>
      </c>
      <c r="J40" s="73" t="str">
        <f>""</f>
        <v/>
      </c>
      <c r="K40" s="164" t="str">
        <f>IFERROR(IF(MAX(0,participantsB[[#This Row],[Departure Date]]-participantsB[[#This Row],[Arrival
Date]]),MAX(0,participantsB[[#This Row],[Departure Date]]-participantsB[[#This Row],[Arrival
Date]]),""),"")</f>
        <v/>
      </c>
      <c r="L40" s="73" t="str">
        <f>""</f>
        <v/>
      </c>
      <c r="M40" s="163" t="str">
        <f>""</f>
        <v/>
      </c>
      <c r="N40" s="169">
        <f>IFERROR(IF(participantsB[[#This Row],[Role]]="Speaker",1,INDEX(countries[Subsidy],MATCH(participantsB[[#This Row],[Country]],countries[Country],0))),0)</f>
        <v>0</v>
      </c>
      <c r="O40" s="170">
        <f>IFERROR(participantsB[[#This Row],[Estimated
Travel Cost]]*participantsB[[#This Row],[Multiplier]],0)</f>
        <v>0</v>
      </c>
      <c r="P40" s="170">
        <f>IFERROR(participantsB[[#This Row],[Hotel Nights]]*participantsB[[#This Row],[Multiplier]],0)</f>
        <v>0</v>
      </c>
    </row>
    <row r="41" spans="1:16" x14ac:dyDescent="0.35">
      <c r="A41" s="157" t="str">
        <f>participantsA[[#This Row],[Title]]</f>
        <v/>
      </c>
      <c r="B41" s="157" t="str">
        <f>participantsA[[#This Row],[Surname]]</f>
        <v/>
      </c>
      <c r="C41" s="157" t="str">
        <f>participantsA[[#This Row],[First Name]]</f>
        <v/>
      </c>
      <c r="D41" s="157" t="str">
        <f>participantsA[[#This Row],[Institution]]</f>
        <v/>
      </c>
      <c r="E41" s="158" t="str">
        <f>participantsA[[#This Row],[Country]]</f>
        <v/>
      </c>
      <c r="F41" s="157" t="str">
        <f>participantsA[[#This Row],[Role]]</f>
        <v/>
      </c>
      <c r="G41" s="73" t="str">
        <f>""</f>
        <v/>
      </c>
      <c r="H41" s="73" t="str">
        <f>""</f>
        <v/>
      </c>
      <c r="I41" s="73" t="str">
        <f>""</f>
        <v/>
      </c>
      <c r="J41" s="73" t="str">
        <f>""</f>
        <v/>
      </c>
      <c r="K41" s="164" t="str">
        <f>IFERROR(IF(MAX(0,participantsB[[#This Row],[Departure Date]]-participantsB[[#This Row],[Arrival
Date]]),MAX(0,participantsB[[#This Row],[Departure Date]]-participantsB[[#This Row],[Arrival
Date]]),""),"")</f>
        <v/>
      </c>
      <c r="L41" s="73" t="str">
        <f>""</f>
        <v/>
      </c>
      <c r="M41" s="163" t="str">
        <f>""</f>
        <v/>
      </c>
      <c r="N41" s="169">
        <f>IFERROR(IF(participantsB[[#This Row],[Role]]="Speaker",1,INDEX(countries[Subsidy],MATCH(participantsB[[#This Row],[Country]],countries[Country],0))),0)</f>
        <v>0</v>
      </c>
      <c r="O41" s="170">
        <f>IFERROR(participantsB[[#This Row],[Estimated
Travel Cost]]*participantsB[[#This Row],[Multiplier]],0)</f>
        <v>0</v>
      </c>
      <c r="P41" s="170">
        <f>IFERROR(participantsB[[#This Row],[Hotel Nights]]*participantsB[[#This Row],[Multiplier]],0)</f>
        <v>0</v>
      </c>
    </row>
    <row r="42" spans="1:16" x14ac:dyDescent="0.35">
      <c r="A42" s="157" t="str">
        <f>participantsA[[#This Row],[Title]]</f>
        <v/>
      </c>
      <c r="B42" s="157" t="str">
        <f>participantsA[[#This Row],[Surname]]</f>
        <v/>
      </c>
      <c r="C42" s="157" t="str">
        <f>participantsA[[#This Row],[First Name]]</f>
        <v/>
      </c>
      <c r="D42" s="157" t="str">
        <f>participantsA[[#This Row],[Institution]]</f>
        <v/>
      </c>
      <c r="E42" s="158" t="str">
        <f>participantsA[[#This Row],[Country]]</f>
        <v/>
      </c>
      <c r="F42" s="157" t="str">
        <f>participantsA[[#This Row],[Role]]</f>
        <v/>
      </c>
      <c r="G42" s="73" t="str">
        <f>""</f>
        <v/>
      </c>
      <c r="H42" s="73" t="str">
        <f>""</f>
        <v/>
      </c>
      <c r="I42" s="73" t="str">
        <f>""</f>
        <v/>
      </c>
      <c r="J42" s="73" t="str">
        <f>""</f>
        <v/>
      </c>
      <c r="K42" s="164" t="str">
        <f>IFERROR(IF(MAX(0,participantsB[[#This Row],[Departure Date]]-participantsB[[#This Row],[Arrival
Date]]),MAX(0,participantsB[[#This Row],[Departure Date]]-participantsB[[#This Row],[Arrival
Date]]),""),"")</f>
        <v/>
      </c>
      <c r="L42" s="73" t="str">
        <f>""</f>
        <v/>
      </c>
      <c r="M42" s="163" t="str">
        <f>""</f>
        <v/>
      </c>
      <c r="N42" s="169">
        <f>IFERROR(IF(participantsB[[#This Row],[Role]]="Speaker",1,INDEX(countries[Subsidy],MATCH(participantsB[[#This Row],[Country]],countries[Country],0))),0)</f>
        <v>0</v>
      </c>
      <c r="O42" s="170">
        <f>IFERROR(participantsB[[#This Row],[Estimated
Travel Cost]]*participantsB[[#This Row],[Multiplier]],0)</f>
        <v>0</v>
      </c>
      <c r="P42" s="170">
        <f>IFERROR(participantsB[[#This Row],[Hotel Nights]]*participantsB[[#This Row],[Multiplier]],0)</f>
        <v>0</v>
      </c>
    </row>
    <row r="43" spans="1:16" x14ac:dyDescent="0.35">
      <c r="A43" s="157" t="str">
        <f>participantsA[[#This Row],[Title]]</f>
        <v/>
      </c>
      <c r="B43" s="157" t="str">
        <f>participantsA[[#This Row],[Surname]]</f>
        <v/>
      </c>
      <c r="C43" s="157" t="str">
        <f>participantsA[[#This Row],[First Name]]</f>
        <v/>
      </c>
      <c r="D43" s="157" t="str">
        <f>participantsA[[#This Row],[Institution]]</f>
        <v/>
      </c>
      <c r="E43" s="158" t="str">
        <f>participantsA[[#This Row],[Country]]</f>
        <v/>
      </c>
      <c r="F43" s="157" t="str">
        <f>participantsA[[#This Row],[Role]]</f>
        <v/>
      </c>
      <c r="G43" s="73" t="str">
        <f>""</f>
        <v/>
      </c>
      <c r="H43" s="73" t="str">
        <f>""</f>
        <v/>
      </c>
      <c r="I43" s="73" t="str">
        <f>""</f>
        <v/>
      </c>
      <c r="J43" s="73" t="str">
        <f>""</f>
        <v/>
      </c>
      <c r="K43" s="164" t="str">
        <f>IFERROR(IF(MAX(0,participantsB[[#This Row],[Departure Date]]-participantsB[[#This Row],[Arrival
Date]]),MAX(0,participantsB[[#This Row],[Departure Date]]-participantsB[[#This Row],[Arrival
Date]]),""),"")</f>
        <v/>
      </c>
      <c r="L43" s="73" t="str">
        <f>""</f>
        <v/>
      </c>
      <c r="M43" s="163" t="str">
        <f>""</f>
        <v/>
      </c>
      <c r="N43" s="169">
        <f>IFERROR(IF(participantsB[[#This Row],[Role]]="Speaker",1,INDEX(countries[Subsidy],MATCH(participantsB[[#This Row],[Country]],countries[Country],0))),0)</f>
        <v>0</v>
      </c>
      <c r="O43" s="170">
        <f>IFERROR(participantsB[[#This Row],[Estimated
Travel Cost]]*participantsB[[#This Row],[Multiplier]],0)</f>
        <v>0</v>
      </c>
      <c r="P43" s="170">
        <f>IFERROR(participantsB[[#This Row],[Hotel Nights]]*participantsB[[#This Row],[Multiplier]],0)</f>
        <v>0</v>
      </c>
    </row>
    <row r="44" spans="1:16" x14ac:dyDescent="0.35">
      <c r="A44" s="157" t="str">
        <f>participantsA[[#This Row],[Title]]</f>
        <v/>
      </c>
      <c r="B44" s="157" t="str">
        <f>participantsA[[#This Row],[Surname]]</f>
        <v/>
      </c>
      <c r="C44" s="157" t="str">
        <f>participantsA[[#This Row],[First Name]]</f>
        <v/>
      </c>
      <c r="D44" s="157" t="str">
        <f>participantsA[[#This Row],[Institution]]</f>
        <v/>
      </c>
      <c r="E44" s="158" t="str">
        <f>participantsA[[#This Row],[Country]]</f>
        <v/>
      </c>
      <c r="F44" s="157" t="str">
        <f>participantsA[[#This Row],[Role]]</f>
        <v/>
      </c>
      <c r="G44" s="73" t="str">
        <f>""</f>
        <v/>
      </c>
      <c r="H44" s="73" t="str">
        <f>""</f>
        <v/>
      </c>
      <c r="I44" s="73" t="str">
        <f>""</f>
        <v/>
      </c>
      <c r="J44" s="73" t="str">
        <f>""</f>
        <v/>
      </c>
      <c r="K44" s="164" t="str">
        <f>IFERROR(IF(MAX(0,participantsB[[#This Row],[Departure Date]]-participantsB[[#This Row],[Arrival
Date]]),MAX(0,participantsB[[#This Row],[Departure Date]]-participantsB[[#This Row],[Arrival
Date]]),""),"")</f>
        <v/>
      </c>
      <c r="L44" s="73" t="str">
        <f>""</f>
        <v/>
      </c>
      <c r="M44" s="163" t="str">
        <f>""</f>
        <v/>
      </c>
      <c r="N44" s="169">
        <f>IFERROR(IF(participantsB[[#This Row],[Role]]="Speaker",1,INDEX(countries[Subsidy],MATCH(participantsB[[#This Row],[Country]],countries[Country],0))),0)</f>
        <v>0</v>
      </c>
      <c r="O44" s="170">
        <f>IFERROR(participantsB[[#This Row],[Estimated
Travel Cost]]*participantsB[[#This Row],[Multiplier]],0)</f>
        <v>0</v>
      </c>
      <c r="P44" s="170">
        <f>IFERROR(participantsB[[#This Row],[Hotel Nights]]*participantsB[[#This Row],[Multiplier]],0)</f>
        <v>0</v>
      </c>
    </row>
    <row r="45" spans="1:16" x14ac:dyDescent="0.35">
      <c r="A45" s="157" t="str">
        <f>participantsA[[#This Row],[Title]]</f>
        <v/>
      </c>
      <c r="B45" s="157" t="str">
        <f>participantsA[[#This Row],[Surname]]</f>
        <v/>
      </c>
      <c r="C45" s="157" t="str">
        <f>participantsA[[#This Row],[First Name]]</f>
        <v/>
      </c>
      <c r="D45" s="157" t="str">
        <f>participantsA[[#This Row],[Institution]]</f>
        <v/>
      </c>
      <c r="E45" s="158" t="str">
        <f>participantsA[[#This Row],[Country]]</f>
        <v/>
      </c>
      <c r="F45" s="157" t="str">
        <f>participantsA[[#This Row],[Role]]</f>
        <v/>
      </c>
      <c r="G45" s="73" t="str">
        <f>""</f>
        <v/>
      </c>
      <c r="H45" s="73" t="str">
        <f>""</f>
        <v/>
      </c>
      <c r="I45" s="73" t="str">
        <f>""</f>
        <v/>
      </c>
      <c r="J45" s="73" t="str">
        <f>""</f>
        <v/>
      </c>
      <c r="K45" s="164" t="str">
        <f>IFERROR(IF(MAX(0,participantsB[[#This Row],[Departure Date]]-participantsB[[#This Row],[Arrival
Date]]),MAX(0,participantsB[[#This Row],[Departure Date]]-participantsB[[#This Row],[Arrival
Date]]),""),"")</f>
        <v/>
      </c>
      <c r="L45" s="73" t="str">
        <f>""</f>
        <v/>
      </c>
      <c r="M45" s="163" t="str">
        <f>""</f>
        <v/>
      </c>
      <c r="N45" s="169">
        <f>IFERROR(IF(participantsB[[#This Row],[Role]]="Speaker",1,INDEX(countries[Subsidy],MATCH(participantsB[[#This Row],[Country]],countries[Country],0))),0)</f>
        <v>0</v>
      </c>
      <c r="O45" s="170">
        <f>IFERROR(participantsB[[#This Row],[Estimated
Travel Cost]]*participantsB[[#This Row],[Multiplier]],0)</f>
        <v>0</v>
      </c>
      <c r="P45" s="170">
        <f>IFERROR(participantsB[[#This Row],[Hotel Nights]]*participantsB[[#This Row],[Multiplier]],0)</f>
        <v>0</v>
      </c>
    </row>
    <row r="46" spans="1:16" x14ac:dyDescent="0.35">
      <c r="A46" s="157" t="str">
        <f>participantsA[[#This Row],[Title]]</f>
        <v/>
      </c>
      <c r="B46" s="157" t="str">
        <f>participantsA[[#This Row],[Surname]]</f>
        <v/>
      </c>
      <c r="C46" s="157" t="str">
        <f>participantsA[[#This Row],[First Name]]</f>
        <v/>
      </c>
      <c r="D46" s="157" t="str">
        <f>participantsA[[#This Row],[Institution]]</f>
        <v/>
      </c>
      <c r="E46" s="158" t="str">
        <f>participantsA[[#This Row],[Country]]</f>
        <v/>
      </c>
      <c r="F46" s="157" t="str">
        <f>participantsA[[#This Row],[Role]]</f>
        <v/>
      </c>
      <c r="G46" s="73" t="str">
        <f>""</f>
        <v/>
      </c>
      <c r="H46" s="73" t="str">
        <f>""</f>
        <v/>
      </c>
      <c r="I46" s="73" t="str">
        <f>""</f>
        <v/>
      </c>
      <c r="J46" s="73" t="str">
        <f>""</f>
        <v/>
      </c>
      <c r="K46" s="164" t="str">
        <f>IFERROR(IF(MAX(0,participantsB[[#This Row],[Departure Date]]-participantsB[[#This Row],[Arrival
Date]]),MAX(0,participantsB[[#This Row],[Departure Date]]-participantsB[[#This Row],[Arrival
Date]]),""),"")</f>
        <v/>
      </c>
      <c r="L46" s="73" t="str">
        <f>""</f>
        <v/>
      </c>
      <c r="M46" s="163" t="str">
        <f>""</f>
        <v/>
      </c>
      <c r="N46" s="169">
        <f>IFERROR(IF(participantsB[[#This Row],[Role]]="Speaker",1,INDEX(countries[Subsidy],MATCH(participantsB[[#This Row],[Country]],countries[Country],0))),0)</f>
        <v>0</v>
      </c>
      <c r="O46" s="170">
        <f>IFERROR(participantsB[[#This Row],[Estimated
Travel Cost]]*participantsB[[#This Row],[Multiplier]],0)</f>
        <v>0</v>
      </c>
      <c r="P46" s="170">
        <f>IFERROR(participantsB[[#This Row],[Hotel Nights]]*participantsB[[#This Row],[Multiplier]],0)</f>
        <v>0</v>
      </c>
    </row>
    <row r="47" spans="1:16" x14ac:dyDescent="0.35">
      <c r="A47" s="157" t="str">
        <f>participantsA[[#This Row],[Title]]</f>
        <v/>
      </c>
      <c r="B47" s="157" t="str">
        <f>participantsA[[#This Row],[Surname]]</f>
        <v/>
      </c>
      <c r="C47" s="157" t="str">
        <f>participantsA[[#This Row],[First Name]]</f>
        <v/>
      </c>
      <c r="D47" s="157" t="str">
        <f>participantsA[[#This Row],[Institution]]</f>
        <v/>
      </c>
      <c r="E47" s="158" t="str">
        <f>participantsA[[#This Row],[Country]]</f>
        <v/>
      </c>
      <c r="F47" s="157" t="str">
        <f>participantsA[[#This Row],[Role]]</f>
        <v/>
      </c>
      <c r="G47" s="73" t="str">
        <f>""</f>
        <v/>
      </c>
      <c r="H47" s="73" t="str">
        <f>""</f>
        <v/>
      </c>
      <c r="I47" s="73" t="str">
        <f>""</f>
        <v/>
      </c>
      <c r="J47" s="73" t="str">
        <f>""</f>
        <v/>
      </c>
      <c r="K47" s="164" t="str">
        <f>IFERROR(IF(MAX(0,participantsB[[#This Row],[Departure Date]]-participantsB[[#This Row],[Arrival
Date]]),MAX(0,participantsB[[#This Row],[Departure Date]]-participantsB[[#This Row],[Arrival
Date]]),""),"")</f>
        <v/>
      </c>
      <c r="L47" s="73" t="str">
        <f>""</f>
        <v/>
      </c>
      <c r="M47" s="163" t="str">
        <f>""</f>
        <v/>
      </c>
      <c r="N47" s="169">
        <f>IFERROR(IF(participantsB[[#This Row],[Role]]="Speaker",1,INDEX(countries[Subsidy],MATCH(participantsB[[#This Row],[Country]],countries[Country],0))),0)</f>
        <v>0</v>
      </c>
      <c r="O47" s="170">
        <f>IFERROR(participantsB[[#This Row],[Estimated
Travel Cost]]*participantsB[[#This Row],[Multiplier]],0)</f>
        <v>0</v>
      </c>
      <c r="P47" s="170">
        <f>IFERROR(participantsB[[#This Row],[Hotel Nights]]*participantsB[[#This Row],[Multiplier]],0)</f>
        <v>0</v>
      </c>
    </row>
    <row r="48" spans="1:16" x14ac:dyDescent="0.35">
      <c r="A48" s="157" t="str">
        <f>participantsA[[#This Row],[Title]]</f>
        <v/>
      </c>
      <c r="B48" s="157" t="str">
        <f>participantsA[[#This Row],[Surname]]</f>
        <v/>
      </c>
      <c r="C48" s="157" t="str">
        <f>participantsA[[#This Row],[First Name]]</f>
        <v/>
      </c>
      <c r="D48" s="157" t="str">
        <f>participantsA[[#This Row],[Institution]]</f>
        <v/>
      </c>
      <c r="E48" s="158" t="str">
        <f>participantsA[[#This Row],[Country]]</f>
        <v/>
      </c>
      <c r="F48" s="157" t="str">
        <f>participantsA[[#This Row],[Role]]</f>
        <v/>
      </c>
      <c r="G48" s="73" t="str">
        <f>""</f>
        <v/>
      </c>
      <c r="H48" s="73" t="str">
        <f>""</f>
        <v/>
      </c>
      <c r="I48" s="73" t="str">
        <f>""</f>
        <v/>
      </c>
      <c r="J48" s="73" t="str">
        <f>""</f>
        <v/>
      </c>
      <c r="K48" s="164" t="str">
        <f>IFERROR(IF(MAX(0,participantsB[[#This Row],[Departure Date]]-participantsB[[#This Row],[Arrival
Date]]),MAX(0,participantsB[[#This Row],[Departure Date]]-participantsB[[#This Row],[Arrival
Date]]),""),"")</f>
        <v/>
      </c>
      <c r="L48" s="73" t="str">
        <f>""</f>
        <v/>
      </c>
      <c r="M48" s="163" t="str">
        <f>""</f>
        <v/>
      </c>
      <c r="N48" s="169">
        <f>IFERROR(IF(participantsB[[#This Row],[Role]]="Speaker",1,INDEX(countries[Subsidy],MATCH(participantsB[[#This Row],[Country]],countries[Country],0))),0)</f>
        <v>0</v>
      </c>
      <c r="O48" s="170">
        <f>IFERROR(participantsB[[#This Row],[Estimated
Travel Cost]]*participantsB[[#This Row],[Multiplier]],0)</f>
        <v>0</v>
      </c>
      <c r="P48" s="170">
        <f>IFERROR(participantsB[[#This Row],[Hotel Nights]]*participantsB[[#This Row],[Multiplier]],0)</f>
        <v>0</v>
      </c>
    </row>
    <row r="49" spans="1:16" x14ac:dyDescent="0.35">
      <c r="A49" s="157" t="str">
        <f>participantsA[[#This Row],[Title]]</f>
        <v/>
      </c>
      <c r="B49" s="157" t="str">
        <f>participantsA[[#This Row],[Surname]]</f>
        <v/>
      </c>
      <c r="C49" s="157" t="str">
        <f>participantsA[[#This Row],[First Name]]</f>
        <v/>
      </c>
      <c r="D49" s="157" t="str">
        <f>participantsA[[#This Row],[Institution]]</f>
        <v/>
      </c>
      <c r="E49" s="158" t="str">
        <f>participantsA[[#This Row],[Country]]</f>
        <v/>
      </c>
      <c r="F49" s="157" t="str">
        <f>participantsA[[#This Row],[Role]]</f>
        <v/>
      </c>
      <c r="G49" s="73" t="str">
        <f>""</f>
        <v/>
      </c>
      <c r="H49" s="73" t="str">
        <f>""</f>
        <v/>
      </c>
      <c r="I49" s="73" t="str">
        <f>""</f>
        <v/>
      </c>
      <c r="J49" s="73" t="str">
        <f>""</f>
        <v/>
      </c>
      <c r="K49" s="164" t="str">
        <f>IFERROR(IF(MAX(0,participantsB[[#This Row],[Departure Date]]-participantsB[[#This Row],[Arrival
Date]]),MAX(0,participantsB[[#This Row],[Departure Date]]-participantsB[[#This Row],[Arrival
Date]]),""),"")</f>
        <v/>
      </c>
      <c r="L49" s="73" t="str">
        <f>""</f>
        <v/>
      </c>
      <c r="M49" s="163" t="str">
        <f>""</f>
        <v/>
      </c>
      <c r="N49" s="169">
        <f>IFERROR(IF(participantsB[[#This Row],[Role]]="Speaker",1,INDEX(countries[Subsidy],MATCH(participantsB[[#This Row],[Country]],countries[Country],0))),0)</f>
        <v>0</v>
      </c>
      <c r="O49" s="170">
        <f>IFERROR(participantsB[[#This Row],[Estimated
Travel Cost]]*participantsB[[#This Row],[Multiplier]],0)</f>
        <v>0</v>
      </c>
      <c r="P49" s="170">
        <f>IFERROR(participantsB[[#This Row],[Hotel Nights]]*participantsB[[#This Row],[Multiplier]],0)</f>
        <v>0</v>
      </c>
    </row>
    <row r="50" spans="1:16" x14ac:dyDescent="0.35">
      <c r="A50" s="157" t="str">
        <f>participantsA[[#This Row],[Title]]</f>
        <v/>
      </c>
      <c r="B50" s="157" t="str">
        <f>participantsA[[#This Row],[Surname]]</f>
        <v/>
      </c>
      <c r="C50" s="157" t="str">
        <f>participantsA[[#This Row],[First Name]]</f>
        <v/>
      </c>
      <c r="D50" s="157" t="str">
        <f>participantsA[[#This Row],[Institution]]</f>
        <v/>
      </c>
      <c r="E50" s="158" t="str">
        <f>participantsA[[#This Row],[Country]]</f>
        <v/>
      </c>
      <c r="F50" s="157" t="str">
        <f>participantsA[[#This Row],[Role]]</f>
        <v/>
      </c>
      <c r="G50" s="73" t="str">
        <f>""</f>
        <v/>
      </c>
      <c r="H50" s="73" t="str">
        <f>""</f>
        <v/>
      </c>
      <c r="I50" s="73" t="str">
        <f>""</f>
        <v/>
      </c>
      <c r="J50" s="73" t="str">
        <f>""</f>
        <v/>
      </c>
      <c r="K50" s="164" t="str">
        <f>IFERROR(IF(MAX(0,participantsB[[#This Row],[Departure Date]]-participantsB[[#This Row],[Arrival
Date]]),MAX(0,participantsB[[#This Row],[Departure Date]]-participantsB[[#This Row],[Arrival
Date]]),""),"")</f>
        <v/>
      </c>
      <c r="L50" s="73" t="str">
        <f>""</f>
        <v/>
      </c>
      <c r="M50" s="163" t="str">
        <f>""</f>
        <v/>
      </c>
      <c r="N50" s="169">
        <f>IFERROR(IF(participantsB[[#This Row],[Role]]="Speaker",1,INDEX(countries[Subsidy],MATCH(participantsB[[#This Row],[Country]],countries[Country],0))),0)</f>
        <v>0</v>
      </c>
      <c r="O50" s="170">
        <f>IFERROR(participantsB[[#This Row],[Estimated
Travel Cost]]*participantsB[[#This Row],[Multiplier]],0)</f>
        <v>0</v>
      </c>
      <c r="P50" s="170">
        <f>IFERROR(participantsB[[#This Row],[Hotel Nights]]*participantsB[[#This Row],[Multiplier]],0)</f>
        <v>0</v>
      </c>
    </row>
    <row r="51" spans="1:16" x14ac:dyDescent="0.35">
      <c r="A51" s="157" t="str">
        <f>participantsA[[#This Row],[Title]]</f>
        <v/>
      </c>
      <c r="B51" s="157" t="str">
        <f>participantsA[[#This Row],[Surname]]</f>
        <v/>
      </c>
      <c r="C51" s="157" t="str">
        <f>participantsA[[#This Row],[First Name]]</f>
        <v/>
      </c>
      <c r="D51" s="157" t="str">
        <f>participantsA[[#This Row],[Institution]]</f>
        <v/>
      </c>
      <c r="E51" s="158" t="str">
        <f>participantsA[[#This Row],[Country]]</f>
        <v/>
      </c>
      <c r="F51" s="157" t="str">
        <f>participantsA[[#This Row],[Role]]</f>
        <v/>
      </c>
      <c r="G51" s="73" t="str">
        <f>""</f>
        <v/>
      </c>
      <c r="H51" s="73" t="str">
        <f>""</f>
        <v/>
      </c>
      <c r="I51" s="73" t="str">
        <f>""</f>
        <v/>
      </c>
      <c r="J51" s="73" t="str">
        <f>""</f>
        <v/>
      </c>
      <c r="K51" s="164" t="str">
        <f>IFERROR(IF(MAX(0,participantsB[[#This Row],[Departure Date]]-participantsB[[#This Row],[Arrival
Date]]),MAX(0,participantsB[[#This Row],[Departure Date]]-participantsB[[#This Row],[Arrival
Date]]),""),"")</f>
        <v/>
      </c>
      <c r="L51" s="73" t="str">
        <f>""</f>
        <v/>
      </c>
      <c r="M51" s="163" t="str">
        <f>""</f>
        <v/>
      </c>
      <c r="N51" s="169">
        <f>IFERROR(IF(participantsB[[#This Row],[Role]]="Speaker",1,INDEX(countries[Subsidy],MATCH(participantsB[[#This Row],[Country]],countries[Country],0))),0)</f>
        <v>0</v>
      </c>
      <c r="O51" s="170">
        <f>IFERROR(participantsB[[#This Row],[Estimated
Travel Cost]]*participantsB[[#This Row],[Multiplier]],0)</f>
        <v>0</v>
      </c>
      <c r="P51" s="170">
        <f>IFERROR(participantsB[[#This Row],[Hotel Nights]]*participantsB[[#This Row],[Multiplier]],0)</f>
        <v>0</v>
      </c>
    </row>
    <row r="52" spans="1:16" x14ac:dyDescent="0.35">
      <c r="A52" s="157" t="str">
        <f>participantsA[[#This Row],[Title]]</f>
        <v/>
      </c>
      <c r="B52" s="157" t="str">
        <f>participantsA[[#This Row],[Surname]]</f>
        <v/>
      </c>
      <c r="C52" s="157" t="str">
        <f>participantsA[[#This Row],[First Name]]</f>
        <v/>
      </c>
      <c r="D52" s="157" t="str">
        <f>participantsA[[#This Row],[Institution]]</f>
        <v/>
      </c>
      <c r="E52" s="158" t="str">
        <f>participantsA[[#This Row],[Country]]</f>
        <v/>
      </c>
      <c r="F52" s="157" t="str">
        <f>participantsA[[#This Row],[Role]]</f>
        <v/>
      </c>
      <c r="G52" s="73" t="str">
        <f>""</f>
        <v/>
      </c>
      <c r="H52" s="73" t="str">
        <f>""</f>
        <v/>
      </c>
      <c r="I52" s="73" t="str">
        <f>""</f>
        <v/>
      </c>
      <c r="J52" s="73" t="str">
        <f>""</f>
        <v/>
      </c>
      <c r="K52" s="164" t="str">
        <f>IFERROR(IF(MAX(0,participantsB[[#This Row],[Departure Date]]-participantsB[[#This Row],[Arrival
Date]]),MAX(0,participantsB[[#This Row],[Departure Date]]-participantsB[[#This Row],[Arrival
Date]]),""),"")</f>
        <v/>
      </c>
      <c r="L52" s="73" t="str">
        <f>""</f>
        <v/>
      </c>
      <c r="M52" s="163" t="str">
        <f>""</f>
        <v/>
      </c>
      <c r="N52" s="169">
        <f>IFERROR(IF(participantsB[[#This Row],[Role]]="Speaker",1,INDEX(countries[Subsidy],MATCH(participantsB[[#This Row],[Country]],countries[Country],0))),0)</f>
        <v>0</v>
      </c>
      <c r="O52" s="170">
        <f>IFERROR(participantsB[[#This Row],[Estimated
Travel Cost]]*participantsB[[#This Row],[Multiplier]],0)</f>
        <v>0</v>
      </c>
      <c r="P52" s="170">
        <f>IFERROR(participantsB[[#This Row],[Hotel Nights]]*participantsB[[#This Row],[Multiplier]],0)</f>
        <v>0</v>
      </c>
    </row>
    <row r="53" spans="1:16" x14ac:dyDescent="0.35">
      <c r="A53" s="157" t="str">
        <f>participantsA[[#This Row],[Title]]</f>
        <v/>
      </c>
      <c r="B53" s="157" t="str">
        <f>participantsA[[#This Row],[Surname]]</f>
        <v/>
      </c>
      <c r="C53" s="157" t="str">
        <f>participantsA[[#This Row],[First Name]]</f>
        <v/>
      </c>
      <c r="D53" s="157" t="str">
        <f>participantsA[[#This Row],[Institution]]</f>
        <v/>
      </c>
      <c r="E53" s="158" t="str">
        <f>participantsA[[#This Row],[Country]]</f>
        <v/>
      </c>
      <c r="F53" s="157" t="str">
        <f>participantsA[[#This Row],[Role]]</f>
        <v/>
      </c>
      <c r="G53" s="73" t="str">
        <f>""</f>
        <v/>
      </c>
      <c r="H53" s="73" t="str">
        <f>""</f>
        <v/>
      </c>
      <c r="I53" s="73" t="str">
        <f>""</f>
        <v/>
      </c>
      <c r="J53" s="73" t="str">
        <f>""</f>
        <v/>
      </c>
      <c r="K53" s="164" t="str">
        <f>IFERROR(IF(MAX(0,participantsB[[#This Row],[Departure Date]]-participantsB[[#This Row],[Arrival
Date]]),MAX(0,participantsB[[#This Row],[Departure Date]]-participantsB[[#This Row],[Arrival
Date]]),""),"")</f>
        <v/>
      </c>
      <c r="L53" s="73" t="str">
        <f>""</f>
        <v/>
      </c>
      <c r="M53" s="163" t="str">
        <f>""</f>
        <v/>
      </c>
      <c r="N53" s="169">
        <f>IFERROR(IF(participantsB[[#This Row],[Role]]="Speaker",1,INDEX(countries[Subsidy],MATCH(participantsB[[#This Row],[Country]],countries[Country],0))),0)</f>
        <v>0</v>
      </c>
      <c r="O53" s="170">
        <f>IFERROR(participantsB[[#This Row],[Estimated
Travel Cost]]*participantsB[[#This Row],[Multiplier]],0)</f>
        <v>0</v>
      </c>
      <c r="P53" s="170">
        <f>IFERROR(participantsB[[#This Row],[Hotel Nights]]*participantsB[[#This Row],[Multiplier]],0)</f>
        <v>0</v>
      </c>
    </row>
    <row r="54" spans="1:16" x14ac:dyDescent="0.35">
      <c r="A54" s="157" t="str">
        <f>participantsA[[#This Row],[Title]]</f>
        <v/>
      </c>
      <c r="B54" s="157" t="str">
        <f>participantsA[[#This Row],[Surname]]</f>
        <v/>
      </c>
      <c r="C54" s="157" t="str">
        <f>participantsA[[#This Row],[First Name]]</f>
        <v/>
      </c>
      <c r="D54" s="157" t="str">
        <f>participantsA[[#This Row],[Institution]]</f>
        <v/>
      </c>
      <c r="E54" s="158" t="str">
        <f>participantsA[[#This Row],[Country]]</f>
        <v/>
      </c>
      <c r="F54" s="157" t="str">
        <f>participantsA[[#This Row],[Role]]</f>
        <v/>
      </c>
      <c r="G54" s="73" t="str">
        <f>""</f>
        <v/>
      </c>
      <c r="H54" s="73" t="str">
        <f>""</f>
        <v/>
      </c>
      <c r="I54" s="73" t="str">
        <f>""</f>
        <v/>
      </c>
      <c r="J54" s="73" t="str">
        <f>""</f>
        <v/>
      </c>
      <c r="K54" s="164" t="str">
        <f>IFERROR(IF(MAX(0,participantsB[[#This Row],[Departure Date]]-participantsB[[#This Row],[Arrival
Date]]),MAX(0,participantsB[[#This Row],[Departure Date]]-participantsB[[#This Row],[Arrival
Date]]),""),"")</f>
        <v/>
      </c>
      <c r="L54" s="73" t="str">
        <f>""</f>
        <v/>
      </c>
      <c r="M54" s="163" t="str">
        <f>""</f>
        <v/>
      </c>
      <c r="N54" s="169">
        <f>IFERROR(IF(participantsB[[#This Row],[Role]]="Speaker",1,INDEX(countries[Subsidy],MATCH(participantsB[[#This Row],[Country]],countries[Country],0))),0)</f>
        <v>0</v>
      </c>
      <c r="O54" s="170">
        <f>IFERROR(participantsB[[#This Row],[Estimated
Travel Cost]]*participantsB[[#This Row],[Multiplier]],0)</f>
        <v>0</v>
      </c>
      <c r="P54" s="170">
        <f>IFERROR(participantsB[[#This Row],[Hotel Nights]]*participantsB[[#This Row],[Multiplier]],0)</f>
        <v>0</v>
      </c>
    </row>
    <row r="55" spans="1:16" x14ac:dyDescent="0.35">
      <c r="A55" s="157" t="str">
        <f>participantsA[[#This Row],[Title]]</f>
        <v/>
      </c>
      <c r="B55" s="157" t="str">
        <f>participantsA[[#This Row],[Surname]]</f>
        <v/>
      </c>
      <c r="C55" s="157" t="str">
        <f>participantsA[[#This Row],[First Name]]</f>
        <v/>
      </c>
      <c r="D55" s="157" t="str">
        <f>participantsA[[#This Row],[Institution]]</f>
        <v/>
      </c>
      <c r="E55" s="158" t="str">
        <f>participantsA[[#This Row],[Country]]</f>
        <v/>
      </c>
      <c r="F55" s="157" t="str">
        <f>participantsA[[#This Row],[Role]]</f>
        <v/>
      </c>
      <c r="G55" s="73" t="str">
        <f>""</f>
        <v/>
      </c>
      <c r="H55" s="73" t="str">
        <f>""</f>
        <v/>
      </c>
      <c r="I55" s="73" t="str">
        <f>""</f>
        <v/>
      </c>
      <c r="J55" s="73" t="str">
        <f>""</f>
        <v/>
      </c>
      <c r="K55" s="164" t="str">
        <f>IFERROR(IF(MAX(0,participantsB[[#This Row],[Departure Date]]-participantsB[[#This Row],[Arrival
Date]]),MAX(0,participantsB[[#This Row],[Departure Date]]-participantsB[[#This Row],[Arrival
Date]]),""),"")</f>
        <v/>
      </c>
      <c r="L55" s="73" t="str">
        <f>""</f>
        <v/>
      </c>
      <c r="M55" s="163" t="str">
        <f>""</f>
        <v/>
      </c>
      <c r="N55" s="169">
        <f>IFERROR(IF(participantsB[[#This Row],[Role]]="Speaker",1,INDEX(countries[Subsidy],MATCH(participantsB[[#This Row],[Country]],countries[Country],0))),0)</f>
        <v>0</v>
      </c>
      <c r="O55" s="170">
        <f>IFERROR(participantsB[[#This Row],[Estimated
Travel Cost]]*participantsB[[#This Row],[Multiplier]],0)</f>
        <v>0</v>
      </c>
      <c r="P55" s="170">
        <f>IFERROR(participantsB[[#This Row],[Hotel Nights]]*participantsB[[#This Row],[Multiplier]],0)</f>
        <v>0</v>
      </c>
    </row>
    <row r="56" spans="1:16" x14ac:dyDescent="0.35">
      <c r="A56" s="157" t="str">
        <f>participantsA[[#This Row],[Title]]</f>
        <v/>
      </c>
      <c r="B56" s="157" t="str">
        <f>participantsA[[#This Row],[Surname]]</f>
        <v/>
      </c>
      <c r="C56" s="157" t="str">
        <f>participantsA[[#This Row],[First Name]]</f>
        <v/>
      </c>
      <c r="D56" s="157" t="str">
        <f>participantsA[[#This Row],[Institution]]</f>
        <v/>
      </c>
      <c r="E56" s="158" t="str">
        <f>participantsA[[#This Row],[Country]]</f>
        <v/>
      </c>
      <c r="F56" s="157" t="str">
        <f>participantsA[[#This Row],[Role]]</f>
        <v/>
      </c>
      <c r="G56" s="73" t="str">
        <f>""</f>
        <v/>
      </c>
      <c r="H56" s="73" t="str">
        <f>""</f>
        <v/>
      </c>
      <c r="I56" s="73" t="str">
        <f>""</f>
        <v/>
      </c>
      <c r="J56" s="73" t="str">
        <f>""</f>
        <v/>
      </c>
      <c r="K56" s="164" t="str">
        <f>IFERROR(IF(MAX(0,participantsB[[#This Row],[Departure Date]]-participantsB[[#This Row],[Arrival
Date]]),MAX(0,participantsB[[#This Row],[Departure Date]]-participantsB[[#This Row],[Arrival
Date]]),""),"")</f>
        <v/>
      </c>
      <c r="L56" s="73" t="str">
        <f>""</f>
        <v/>
      </c>
      <c r="M56" s="163" t="str">
        <f>""</f>
        <v/>
      </c>
      <c r="N56" s="169">
        <f>IFERROR(IF(participantsB[[#This Row],[Role]]="Speaker",1,INDEX(countries[Subsidy],MATCH(participantsB[[#This Row],[Country]],countries[Country],0))),0)</f>
        <v>0</v>
      </c>
      <c r="O56" s="170">
        <f>IFERROR(participantsB[[#This Row],[Estimated
Travel Cost]]*participantsB[[#This Row],[Multiplier]],0)</f>
        <v>0</v>
      </c>
      <c r="P56" s="170">
        <f>IFERROR(participantsB[[#This Row],[Hotel Nights]]*participantsB[[#This Row],[Multiplier]],0)</f>
        <v>0</v>
      </c>
    </row>
    <row r="57" spans="1:16" x14ac:dyDescent="0.35">
      <c r="A57" s="157" t="str">
        <f>participantsA[[#This Row],[Title]]</f>
        <v/>
      </c>
      <c r="B57" s="157" t="str">
        <f>participantsA[[#This Row],[Surname]]</f>
        <v/>
      </c>
      <c r="C57" s="157" t="str">
        <f>participantsA[[#This Row],[First Name]]</f>
        <v/>
      </c>
      <c r="D57" s="157" t="str">
        <f>participantsA[[#This Row],[Institution]]</f>
        <v/>
      </c>
      <c r="E57" s="158" t="str">
        <f>participantsA[[#This Row],[Country]]</f>
        <v/>
      </c>
      <c r="F57" s="157" t="str">
        <f>participantsA[[#This Row],[Role]]</f>
        <v/>
      </c>
      <c r="G57" s="73" t="str">
        <f>""</f>
        <v/>
      </c>
      <c r="H57" s="73" t="str">
        <f>""</f>
        <v/>
      </c>
      <c r="I57" s="73" t="str">
        <f>""</f>
        <v/>
      </c>
      <c r="J57" s="73" t="str">
        <f>""</f>
        <v/>
      </c>
      <c r="K57" s="164" t="str">
        <f>IFERROR(IF(MAX(0,participantsB[[#This Row],[Departure Date]]-participantsB[[#This Row],[Arrival
Date]]),MAX(0,participantsB[[#This Row],[Departure Date]]-participantsB[[#This Row],[Arrival
Date]]),""),"")</f>
        <v/>
      </c>
      <c r="L57" s="73" t="str">
        <f>""</f>
        <v/>
      </c>
      <c r="M57" s="163" t="str">
        <f>""</f>
        <v/>
      </c>
      <c r="N57" s="169">
        <f>IFERROR(IF(participantsB[[#This Row],[Role]]="Speaker",1,INDEX(countries[Subsidy],MATCH(participantsB[[#This Row],[Country]],countries[Country],0))),0)</f>
        <v>0</v>
      </c>
      <c r="O57" s="170">
        <f>IFERROR(participantsB[[#This Row],[Estimated
Travel Cost]]*participantsB[[#This Row],[Multiplier]],0)</f>
        <v>0</v>
      </c>
      <c r="P57" s="170">
        <f>IFERROR(participantsB[[#This Row],[Hotel Nights]]*participantsB[[#This Row],[Multiplier]],0)</f>
        <v>0</v>
      </c>
    </row>
    <row r="58" spans="1:16" x14ac:dyDescent="0.35">
      <c r="A58" s="157" t="str">
        <f>participantsA[[#This Row],[Title]]</f>
        <v/>
      </c>
      <c r="B58" s="157" t="str">
        <f>participantsA[[#This Row],[Surname]]</f>
        <v/>
      </c>
      <c r="C58" s="157" t="str">
        <f>participantsA[[#This Row],[First Name]]</f>
        <v/>
      </c>
      <c r="D58" s="157" t="str">
        <f>participantsA[[#This Row],[Institution]]</f>
        <v/>
      </c>
      <c r="E58" s="158" t="str">
        <f>participantsA[[#This Row],[Country]]</f>
        <v/>
      </c>
      <c r="F58" s="157" t="str">
        <f>participantsA[[#This Row],[Role]]</f>
        <v/>
      </c>
      <c r="G58" s="73" t="str">
        <f>""</f>
        <v/>
      </c>
      <c r="H58" s="73" t="str">
        <f>""</f>
        <v/>
      </c>
      <c r="I58" s="73" t="str">
        <f>""</f>
        <v/>
      </c>
      <c r="J58" s="73" t="str">
        <f>""</f>
        <v/>
      </c>
      <c r="K58" s="164" t="str">
        <f>IFERROR(IF(MAX(0,participantsB[[#This Row],[Departure Date]]-participantsB[[#This Row],[Arrival
Date]]),MAX(0,participantsB[[#This Row],[Departure Date]]-participantsB[[#This Row],[Arrival
Date]]),""),"")</f>
        <v/>
      </c>
      <c r="L58" s="73" t="str">
        <f>""</f>
        <v/>
      </c>
      <c r="M58" s="163" t="str">
        <f>""</f>
        <v/>
      </c>
      <c r="N58" s="169">
        <f>IFERROR(IF(participantsB[[#This Row],[Role]]="Speaker",1,INDEX(countries[Subsidy],MATCH(participantsB[[#This Row],[Country]],countries[Country],0))),0)</f>
        <v>0</v>
      </c>
      <c r="O58" s="170">
        <f>IFERROR(participantsB[[#This Row],[Estimated
Travel Cost]]*participantsB[[#This Row],[Multiplier]],0)</f>
        <v>0</v>
      </c>
      <c r="P58" s="170">
        <f>IFERROR(participantsB[[#This Row],[Hotel Nights]]*participantsB[[#This Row],[Multiplier]],0)</f>
        <v>0</v>
      </c>
    </row>
    <row r="59" spans="1:16" x14ac:dyDescent="0.35">
      <c r="A59" s="157" t="str">
        <f>participantsA[[#This Row],[Title]]</f>
        <v/>
      </c>
      <c r="B59" s="157" t="str">
        <f>participantsA[[#This Row],[Surname]]</f>
        <v/>
      </c>
      <c r="C59" s="157" t="str">
        <f>participantsA[[#This Row],[First Name]]</f>
        <v/>
      </c>
      <c r="D59" s="157" t="str">
        <f>participantsA[[#This Row],[Institution]]</f>
        <v/>
      </c>
      <c r="E59" s="158" t="str">
        <f>participantsA[[#This Row],[Country]]</f>
        <v/>
      </c>
      <c r="F59" s="157" t="str">
        <f>participantsA[[#This Row],[Role]]</f>
        <v/>
      </c>
      <c r="G59" s="73" t="str">
        <f>""</f>
        <v/>
      </c>
      <c r="H59" s="73" t="str">
        <f>""</f>
        <v/>
      </c>
      <c r="I59" s="73" t="str">
        <f>""</f>
        <v/>
      </c>
      <c r="J59" s="73" t="str">
        <f>""</f>
        <v/>
      </c>
      <c r="K59" s="164" t="str">
        <f>IFERROR(IF(MAX(0,participantsB[[#This Row],[Departure Date]]-participantsB[[#This Row],[Arrival
Date]]),MAX(0,participantsB[[#This Row],[Departure Date]]-participantsB[[#This Row],[Arrival
Date]]),""),"")</f>
        <v/>
      </c>
      <c r="L59" s="73" t="str">
        <f>""</f>
        <v/>
      </c>
      <c r="M59" s="163" t="str">
        <f>""</f>
        <v/>
      </c>
      <c r="N59" s="169">
        <f>IFERROR(IF(participantsB[[#This Row],[Role]]="Speaker",1,INDEX(countries[Subsidy],MATCH(participantsB[[#This Row],[Country]],countries[Country],0))),0)</f>
        <v>0</v>
      </c>
      <c r="O59" s="170">
        <f>IFERROR(participantsB[[#This Row],[Estimated
Travel Cost]]*participantsB[[#This Row],[Multiplier]],0)</f>
        <v>0</v>
      </c>
      <c r="P59" s="170">
        <f>IFERROR(participantsB[[#This Row],[Hotel Nights]]*participantsB[[#This Row],[Multiplier]],0)</f>
        <v>0</v>
      </c>
    </row>
    <row r="60" spans="1:16" x14ac:dyDescent="0.35">
      <c r="A60" s="157" t="str">
        <f>participantsA[[#This Row],[Title]]</f>
        <v/>
      </c>
      <c r="B60" s="157" t="str">
        <f>participantsA[[#This Row],[Surname]]</f>
        <v/>
      </c>
      <c r="C60" s="157" t="str">
        <f>participantsA[[#This Row],[First Name]]</f>
        <v/>
      </c>
      <c r="D60" s="157" t="str">
        <f>participantsA[[#This Row],[Institution]]</f>
        <v/>
      </c>
      <c r="E60" s="158" t="str">
        <f>participantsA[[#This Row],[Country]]</f>
        <v/>
      </c>
      <c r="F60" s="157" t="str">
        <f>participantsA[[#This Row],[Role]]</f>
        <v/>
      </c>
      <c r="G60" s="73" t="str">
        <f>""</f>
        <v/>
      </c>
      <c r="H60" s="73" t="str">
        <f>""</f>
        <v/>
      </c>
      <c r="I60" s="73" t="str">
        <f>""</f>
        <v/>
      </c>
      <c r="J60" s="73" t="str">
        <f>""</f>
        <v/>
      </c>
      <c r="K60" s="164" t="str">
        <f>IFERROR(IF(MAX(0,participantsB[[#This Row],[Departure Date]]-participantsB[[#This Row],[Arrival
Date]]),MAX(0,participantsB[[#This Row],[Departure Date]]-participantsB[[#This Row],[Arrival
Date]]),""),"")</f>
        <v/>
      </c>
      <c r="L60" s="73" t="str">
        <f>""</f>
        <v/>
      </c>
      <c r="M60" s="163" t="str">
        <f>""</f>
        <v/>
      </c>
      <c r="N60" s="169">
        <f>IFERROR(IF(participantsB[[#This Row],[Role]]="Speaker",1,INDEX(countries[Subsidy],MATCH(participantsB[[#This Row],[Country]],countries[Country],0))),0)</f>
        <v>0</v>
      </c>
      <c r="O60" s="170">
        <f>IFERROR(participantsB[[#This Row],[Estimated
Travel Cost]]*participantsB[[#This Row],[Multiplier]],0)</f>
        <v>0</v>
      </c>
      <c r="P60" s="170">
        <f>IFERROR(participantsB[[#This Row],[Hotel Nights]]*participantsB[[#This Row],[Multiplier]],0)</f>
        <v>0</v>
      </c>
    </row>
    <row r="61" spans="1:16" x14ac:dyDescent="0.35">
      <c r="A61" s="157" t="str">
        <f>participantsA[[#This Row],[Title]]</f>
        <v/>
      </c>
      <c r="B61" s="157" t="str">
        <f>participantsA[[#This Row],[Surname]]</f>
        <v/>
      </c>
      <c r="C61" s="157" t="str">
        <f>participantsA[[#This Row],[First Name]]</f>
        <v/>
      </c>
      <c r="D61" s="157" t="str">
        <f>participantsA[[#This Row],[Institution]]</f>
        <v/>
      </c>
      <c r="E61" s="158" t="str">
        <f>participantsA[[#This Row],[Country]]</f>
        <v/>
      </c>
      <c r="F61" s="157" t="str">
        <f>participantsA[[#This Row],[Role]]</f>
        <v/>
      </c>
      <c r="G61" s="73" t="str">
        <f>""</f>
        <v/>
      </c>
      <c r="H61" s="73" t="str">
        <f>""</f>
        <v/>
      </c>
      <c r="I61" s="73" t="str">
        <f>""</f>
        <v/>
      </c>
      <c r="J61" s="73" t="str">
        <f>""</f>
        <v/>
      </c>
      <c r="K61" s="164" t="str">
        <f>IFERROR(IF(MAX(0,participantsB[[#This Row],[Departure Date]]-participantsB[[#This Row],[Arrival
Date]]),MAX(0,participantsB[[#This Row],[Departure Date]]-participantsB[[#This Row],[Arrival
Date]]),""),"")</f>
        <v/>
      </c>
      <c r="L61" s="73" t="str">
        <f>""</f>
        <v/>
      </c>
      <c r="M61" s="163" t="str">
        <f>""</f>
        <v/>
      </c>
      <c r="N61" s="169">
        <f>IFERROR(IF(participantsB[[#This Row],[Role]]="Speaker",1,INDEX(countries[Subsidy],MATCH(participantsB[[#This Row],[Country]],countries[Country],0))),0)</f>
        <v>0</v>
      </c>
      <c r="O61" s="170">
        <f>IFERROR(participantsB[[#This Row],[Estimated
Travel Cost]]*participantsB[[#This Row],[Multiplier]],0)</f>
        <v>0</v>
      </c>
      <c r="P61" s="170">
        <f>IFERROR(participantsB[[#This Row],[Hotel Nights]]*participantsB[[#This Row],[Multiplier]],0)</f>
        <v>0</v>
      </c>
    </row>
    <row r="62" spans="1:16" x14ac:dyDescent="0.35">
      <c r="A62" s="157" t="str">
        <f>participantsA[[#This Row],[Title]]</f>
        <v/>
      </c>
      <c r="B62" s="157" t="str">
        <f>participantsA[[#This Row],[Surname]]</f>
        <v/>
      </c>
      <c r="C62" s="157" t="str">
        <f>participantsA[[#This Row],[First Name]]</f>
        <v/>
      </c>
      <c r="D62" s="157" t="str">
        <f>participantsA[[#This Row],[Institution]]</f>
        <v/>
      </c>
      <c r="E62" s="158" t="str">
        <f>participantsA[[#This Row],[Country]]</f>
        <v/>
      </c>
      <c r="F62" s="157" t="str">
        <f>participantsA[[#This Row],[Role]]</f>
        <v/>
      </c>
      <c r="G62" s="73" t="str">
        <f>""</f>
        <v/>
      </c>
      <c r="H62" s="73" t="str">
        <f>""</f>
        <v/>
      </c>
      <c r="I62" s="73" t="str">
        <f>""</f>
        <v/>
      </c>
      <c r="J62" s="73" t="str">
        <f>""</f>
        <v/>
      </c>
      <c r="K62" s="164" t="str">
        <f>IFERROR(IF(MAX(0,participantsB[[#This Row],[Departure Date]]-participantsB[[#This Row],[Arrival
Date]]),MAX(0,participantsB[[#This Row],[Departure Date]]-participantsB[[#This Row],[Arrival
Date]]),""),"")</f>
        <v/>
      </c>
      <c r="L62" s="73" t="str">
        <f>""</f>
        <v/>
      </c>
      <c r="M62" s="163" t="str">
        <f>""</f>
        <v/>
      </c>
      <c r="N62" s="169">
        <f>IFERROR(IF(participantsB[[#This Row],[Role]]="Speaker",1,INDEX(countries[Subsidy],MATCH(participantsB[[#This Row],[Country]],countries[Country],0))),0)</f>
        <v>0</v>
      </c>
      <c r="O62" s="170">
        <f>IFERROR(participantsB[[#This Row],[Estimated
Travel Cost]]*participantsB[[#This Row],[Multiplier]],0)</f>
        <v>0</v>
      </c>
      <c r="P62" s="170">
        <f>IFERROR(participantsB[[#This Row],[Hotel Nights]]*participantsB[[#This Row],[Multiplier]],0)</f>
        <v>0</v>
      </c>
    </row>
    <row r="63" spans="1:16" x14ac:dyDescent="0.35">
      <c r="A63" s="157" t="str">
        <f>participantsA[[#This Row],[Title]]</f>
        <v/>
      </c>
      <c r="B63" s="157" t="str">
        <f>participantsA[[#This Row],[Surname]]</f>
        <v/>
      </c>
      <c r="C63" s="157" t="str">
        <f>participantsA[[#This Row],[First Name]]</f>
        <v/>
      </c>
      <c r="D63" s="157" t="str">
        <f>participantsA[[#This Row],[Institution]]</f>
        <v/>
      </c>
      <c r="E63" s="158" t="str">
        <f>participantsA[[#This Row],[Country]]</f>
        <v/>
      </c>
      <c r="F63" s="157" t="str">
        <f>participantsA[[#This Row],[Role]]</f>
        <v/>
      </c>
      <c r="G63" s="73" t="str">
        <f>""</f>
        <v/>
      </c>
      <c r="H63" s="73" t="str">
        <f>""</f>
        <v/>
      </c>
      <c r="I63" s="73" t="str">
        <f>""</f>
        <v/>
      </c>
      <c r="J63" s="73" t="str">
        <f>""</f>
        <v/>
      </c>
      <c r="K63" s="160" t="str">
        <f>IFERROR(IF(MAX(0,participantsB[[#This Row],[Departure Date]]-participantsB[[#This Row],[Arrival
Date]]),MAX(0,participantsB[[#This Row],[Departure Date]]-participantsB[[#This Row],[Arrival
Date]]),""),"")</f>
        <v/>
      </c>
      <c r="L63" s="73" t="str">
        <f>""</f>
        <v/>
      </c>
      <c r="M63" s="166" t="str">
        <f>""</f>
        <v/>
      </c>
      <c r="N63" s="171">
        <f>IFERROR(IF(participantsB[[#This Row],[Role]]="Speaker",1,INDEX(countries[Subsidy],MATCH(participantsB[[#This Row],[Country]],countries[Country],0))),0)</f>
        <v>0</v>
      </c>
      <c r="O63" s="172">
        <f>IFERROR(participantsB[[#This Row],[Estimated
Travel Cost]]*participantsB[[#This Row],[Multiplier]],0)</f>
        <v>0</v>
      </c>
      <c r="P63" s="172">
        <f>IFERROR(participantsB[[#This Row],[Hotel Nights]]*participantsB[[#This Row],[Multiplier]],0)</f>
        <v>0</v>
      </c>
    </row>
    <row r="64" spans="1:16" x14ac:dyDescent="0.35">
      <c r="A64" s="157" t="str">
        <f>participantsA[[#This Row],[Title]]</f>
        <v/>
      </c>
      <c r="B64" s="157" t="str">
        <f>participantsA[[#This Row],[Surname]]</f>
        <v/>
      </c>
      <c r="C64" s="157" t="str">
        <f>participantsA[[#This Row],[First Name]]</f>
        <v/>
      </c>
      <c r="D64" s="157" t="str">
        <f>participantsA[[#This Row],[Institution]]</f>
        <v/>
      </c>
      <c r="E64" s="158" t="str">
        <f>participantsA[[#This Row],[Country]]</f>
        <v/>
      </c>
      <c r="F64" s="157" t="str">
        <f>participantsA[[#This Row],[Role]]</f>
        <v/>
      </c>
      <c r="G64" s="73" t="str">
        <f>""</f>
        <v/>
      </c>
      <c r="H64" s="73" t="str">
        <f>""</f>
        <v/>
      </c>
      <c r="I64" s="73" t="str">
        <f>""</f>
        <v/>
      </c>
      <c r="J64" s="73" t="str">
        <f>""</f>
        <v/>
      </c>
      <c r="K64" s="164" t="str">
        <f>IFERROR(IF(MAX(0,participantsB[[#This Row],[Departure Date]]-participantsB[[#This Row],[Arrival
Date]]),MAX(0,participantsB[[#This Row],[Departure Date]]-participantsB[[#This Row],[Arrival
Date]]),""),"")</f>
        <v/>
      </c>
      <c r="L64" s="73" t="str">
        <f>""</f>
        <v/>
      </c>
      <c r="M64" s="163" t="str">
        <f>""</f>
        <v/>
      </c>
      <c r="N64" s="169">
        <f>IFERROR(IF(participantsB[[#This Row],[Role]]="Speaker",1,INDEX(countries[Subsidy],MATCH(participantsB[[#This Row],[Country]],countries[Country],0))),0)</f>
        <v>0</v>
      </c>
      <c r="O64" s="170">
        <f>IFERROR(participantsB[[#This Row],[Estimated
Travel Cost]]*participantsB[[#This Row],[Multiplier]],0)</f>
        <v>0</v>
      </c>
      <c r="P64" s="170">
        <f>IFERROR(participantsB[[#This Row],[Hotel Nights]]*participantsB[[#This Row],[Multiplier]],0)</f>
        <v>0</v>
      </c>
    </row>
    <row r="65" spans="1:16" x14ac:dyDescent="0.35">
      <c r="A65" s="157" t="str">
        <f>participantsA[[#This Row],[Title]]</f>
        <v/>
      </c>
      <c r="B65" s="157" t="str">
        <f>participantsA[[#This Row],[Surname]]</f>
        <v/>
      </c>
      <c r="C65" s="157" t="str">
        <f>participantsA[[#This Row],[First Name]]</f>
        <v/>
      </c>
      <c r="D65" s="157" t="str">
        <f>participantsA[[#This Row],[Institution]]</f>
        <v/>
      </c>
      <c r="E65" s="158" t="str">
        <f>participantsA[[#This Row],[Country]]</f>
        <v/>
      </c>
      <c r="F65" s="157" t="str">
        <f>participantsA[[#This Row],[Role]]</f>
        <v/>
      </c>
      <c r="G65" s="73" t="str">
        <f>""</f>
        <v/>
      </c>
      <c r="H65" s="73" t="str">
        <f>""</f>
        <v/>
      </c>
      <c r="I65" s="73" t="str">
        <f>""</f>
        <v/>
      </c>
      <c r="J65" s="73" t="str">
        <f>""</f>
        <v/>
      </c>
      <c r="K65" s="164" t="str">
        <f>IFERROR(IF(MAX(0,participantsB[[#This Row],[Departure Date]]-participantsB[[#This Row],[Arrival
Date]]),MAX(0,participantsB[[#This Row],[Departure Date]]-participantsB[[#This Row],[Arrival
Date]]),""),"")</f>
        <v/>
      </c>
      <c r="L65" s="73" t="str">
        <f>""</f>
        <v/>
      </c>
      <c r="M65" s="163" t="str">
        <f>""</f>
        <v/>
      </c>
      <c r="N65" s="169">
        <f>IFERROR(IF(participantsB[[#This Row],[Role]]="Speaker",1,INDEX(countries[Subsidy],MATCH(participantsB[[#This Row],[Country]],countries[Country],0))),0)</f>
        <v>0</v>
      </c>
      <c r="O65" s="170">
        <f>IFERROR(participantsB[[#This Row],[Estimated
Travel Cost]]*participantsB[[#This Row],[Multiplier]],0)</f>
        <v>0</v>
      </c>
      <c r="P65" s="170">
        <f>IFERROR(participantsB[[#This Row],[Hotel Nights]]*participantsB[[#This Row],[Multiplier]],0)</f>
        <v>0</v>
      </c>
    </row>
    <row r="66" spans="1:16" x14ac:dyDescent="0.35">
      <c r="A66" s="157" t="str">
        <f>participantsA[[#This Row],[Title]]</f>
        <v/>
      </c>
      <c r="B66" s="157" t="str">
        <f>participantsA[[#This Row],[Surname]]</f>
        <v/>
      </c>
      <c r="C66" s="157" t="str">
        <f>participantsA[[#This Row],[First Name]]</f>
        <v/>
      </c>
      <c r="D66" s="157" t="str">
        <f>participantsA[[#This Row],[Institution]]</f>
        <v/>
      </c>
      <c r="E66" s="158" t="str">
        <f>participantsA[[#This Row],[Country]]</f>
        <v/>
      </c>
      <c r="F66" s="157" t="str">
        <f>participantsA[[#This Row],[Role]]</f>
        <v/>
      </c>
      <c r="G66" s="73" t="str">
        <f>""</f>
        <v/>
      </c>
      <c r="H66" s="73" t="str">
        <f>""</f>
        <v/>
      </c>
      <c r="I66" s="73" t="str">
        <f>""</f>
        <v/>
      </c>
      <c r="J66" s="73" t="str">
        <f>""</f>
        <v/>
      </c>
      <c r="K66" s="164" t="str">
        <f>IFERROR(IF(MAX(0,participantsB[[#This Row],[Departure Date]]-participantsB[[#This Row],[Arrival
Date]]),MAX(0,participantsB[[#This Row],[Departure Date]]-participantsB[[#This Row],[Arrival
Date]]),""),"")</f>
        <v/>
      </c>
      <c r="L66" s="73" t="str">
        <f>""</f>
        <v/>
      </c>
      <c r="M66" s="163" t="str">
        <f>""</f>
        <v/>
      </c>
      <c r="N66" s="169">
        <f>IFERROR(IF(participantsB[[#This Row],[Role]]="Speaker",1,INDEX(countries[Subsidy],MATCH(participantsB[[#This Row],[Country]],countries[Country],0))),0)</f>
        <v>0</v>
      </c>
      <c r="O66" s="170">
        <f>IFERROR(participantsB[[#This Row],[Estimated
Travel Cost]]*participantsB[[#This Row],[Multiplier]],0)</f>
        <v>0</v>
      </c>
      <c r="P66" s="170">
        <f>IFERROR(participantsB[[#This Row],[Hotel Nights]]*participantsB[[#This Row],[Multiplier]],0)</f>
        <v>0</v>
      </c>
    </row>
    <row r="67" spans="1:16" x14ac:dyDescent="0.35">
      <c r="A67" s="157" t="str">
        <f>participantsA[[#This Row],[Title]]</f>
        <v/>
      </c>
      <c r="B67" s="157" t="str">
        <f>participantsA[[#This Row],[Surname]]</f>
        <v/>
      </c>
      <c r="C67" s="157" t="str">
        <f>participantsA[[#This Row],[First Name]]</f>
        <v/>
      </c>
      <c r="D67" s="157" t="str">
        <f>participantsA[[#This Row],[Institution]]</f>
        <v/>
      </c>
      <c r="E67" s="158" t="str">
        <f>participantsA[[#This Row],[Country]]</f>
        <v/>
      </c>
      <c r="F67" s="157" t="str">
        <f>participantsA[[#This Row],[Role]]</f>
        <v/>
      </c>
      <c r="G67" s="73" t="str">
        <f>""</f>
        <v/>
      </c>
      <c r="H67" s="73" t="str">
        <f>""</f>
        <v/>
      </c>
      <c r="I67" s="73" t="str">
        <f>""</f>
        <v/>
      </c>
      <c r="J67" s="73" t="str">
        <f>""</f>
        <v/>
      </c>
      <c r="K67" s="164" t="str">
        <f>IFERROR(IF(MAX(0,participantsB[[#This Row],[Departure Date]]-participantsB[[#This Row],[Arrival
Date]]),MAX(0,participantsB[[#This Row],[Departure Date]]-participantsB[[#This Row],[Arrival
Date]]),""),"")</f>
        <v/>
      </c>
      <c r="L67" s="73" t="str">
        <f>""</f>
        <v/>
      </c>
      <c r="M67" s="163" t="str">
        <f>""</f>
        <v/>
      </c>
      <c r="N67" s="169">
        <f>IFERROR(IF(participantsB[[#This Row],[Role]]="Speaker",1,INDEX(countries[Subsidy],MATCH(participantsB[[#This Row],[Country]],countries[Country],0))),0)</f>
        <v>0</v>
      </c>
      <c r="O67" s="170">
        <f>IFERROR(participantsB[[#This Row],[Estimated
Travel Cost]]*participantsB[[#This Row],[Multiplier]],0)</f>
        <v>0</v>
      </c>
      <c r="P67" s="170">
        <f>IFERROR(participantsB[[#This Row],[Hotel Nights]]*participantsB[[#This Row],[Multiplier]],0)</f>
        <v>0</v>
      </c>
    </row>
    <row r="68" spans="1:16" x14ac:dyDescent="0.35">
      <c r="A68" s="157" t="str">
        <f>participantsA[[#This Row],[Title]]</f>
        <v/>
      </c>
      <c r="B68" s="157" t="str">
        <f>participantsA[[#This Row],[Surname]]</f>
        <v/>
      </c>
      <c r="C68" s="157" t="str">
        <f>participantsA[[#This Row],[First Name]]</f>
        <v/>
      </c>
      <c r="D68" s="157" t="str">
        <f>participantsA[[#This Row],[Institution]]</f>
        <v/>
      </c>
      <c r="E68" s="158" t="str">
        <f>participantsA[[#This Row],[Country]]</f>
        <v/>
      </c>
      <c r="F68" s="157" t="str">
        <f>participantsA[[#This Row],[Role]]</f>
        <v/>
      </c>
      <c r="G68" s="73" t="str">
        <f>""</f>
        <v/>
      </c>
      <c r="H68" s="73" t="str">
        <f>""</f>
        <v/>
      </c>
      <c r="I68" s="73" t="str">
        <f>""</f>
        <v/>
      </c>
      <c r="J68" s="73" t="str">
        <f>""</f>
        <v/>
      </c>
      <c r="K68" s="164" t="str">
        <f>IFERROR(IF(MAX(0,participantsB[[#This Row],[Departure Date]]-participantsB[[#This Row],[Arrival
Date]]),MAX(0,participantsB[[#This Row],[Departure Date]]-participantsB[[#This Row],[Arrival
Date]]),""),"")</f>
        <v/>
      </c>
      <c r="L68" s="73" t="str">
        <f>""</f>
        <v/>
      </c>
      <c r="M68" s="163" t="str">
        <f>""</f>
        <v/>
      </c>
      <c r="N68" s="169">
        <f>IFERROR(IF(participantsB[[#This Row],[Role]]="Speaker",1,INDEX(countries[Subsidy],MATCH(participantsB[[#This Row],[Country]],countries[Country],0))),0)</f>
        <v>0</v>
      </c>
      <c r="O68" s="170">
        <f>IFERROR(participantsB[[#This Row],[Estimated
Travel Cost]]*participantsB[[#This Row],[Multiplier]],0)</f>
        <v>0</v>
      </c>
      <c r="P68" s="170">
        <f>IFERROR(participantsB[[#This Row],[Hotel Nights]]*participantsB[[#This Row],[Multiplier]],0)</f>
        <v>0</v>
      </c>
    </row>
    <row r="69" spans="1:16" x14ac:dyDescent="0.35">
      <c r="A69" s="157" t="str">
        <f>participantsA[[#This Row],[Title]]</f>
        <v/>
      </c>
      <c r="B69" s="157" t="str">
        <f>participantsA[[#This Row],[Surname]]</f>
        <v/>
      </c>
      <c r="C69" s="157" t="str">
        <f>participantsA[[#This Row],[First Name]]</f>
        <v/>
      </c>
      <c r="D69" s="157" t="str">
        <f>participantsA[[#This Row],[Institution]]</f>
        <v/>
      </c>
      <c r="E69" s="158" t="str">
        <f>participantsA[[#This Row],[Country]]</f>
        <v/>
      </c>
      <c r="F69" s="157" t="str">
        <f>participantsA[[#This Row],[Role]]</f>
        <v/>
      </c>
      <c r="G69" s="73" t="str">
        <f>""</f>
        <v/>
      </c>
      <c r="H69" s="73" t="str">
        <f>""</f>
        <v/>
      </c>
      <c r="I69" s="73" t="str">
        <f>""</f>
        <v/>
      </c>
      <c r="J69" s="73" t="str">
        <f>""</f>
        <v/>
      </c>
      <c r="K69" s="164" t="str">
        <f>IFERROR(IF(MAX(0,participantsB[[#This Row],[Departure Date]]-participantsB[[#This Row],[Arrival
Date]]),MAX(0,participantsB[[#This Row],[Departure Date]]-participantsB[[#This Row],[Arrival
Date]]),""),"")</f>
        <v/>
      </c>
      <c r="L69" s="73" t="str">
        <f>""</f>
        <v/>
      </c>
      <c r="M69" s="163" t="str">
        <f>""</f>
        <v/>
      </c>
      <c r="N69" s="169">
        <f>IFERROR(IF(participantsB[[#This Row],[Role]]="Speaker",1,INDEX(countries[Subsidy],MATCH(participantsB[[#This Row],[Country]],countries[Country],0))),0)</f>
        <v>0</v>
      </c>
      <c r="O69" s="170">
        <f>IFERROR(participantsB[[#This Row],[Estimated
Travel Cost]]*participantsB[[#This Row],[Multiplier]],0)</f>
        <v>0</v>
      </c>
      <c r="P69" s="170">
        <f>IFERROR(participantsB[[#This Row],[Hotel Nights]]*participantsB[[#This Row],[Multiplier]],0)</f>
        <v>0</v>
      </c>
    </row>
    <row r="70" spans="1:16" x14ac:dyDescent="0.35">
      <c r="A70" s="157" t="str">
        <f>participantsA[[#This Row],[Title]]</f>
        <v/>
      </c>
      <c r="B70" s="157" t="str">
        <f>participantsA[[#This Row],[Surname]]</f>
        <v/>
      </c>
      <c r="C70" s="157" t="str">
        <f>participantsA[[#This Row],[First Name]]</f>
        <v/>
      </c>
      <c r="D70" s="157" t="str">
        <f>participantsA[[#This Row],[Institution]]</f>
        <v/>
      </c>
      <c r="E70" s="158" t="str">
        <f>participantsA[[#This Row],[Country]]</f>
        <v/>
      </c>
      <c r="F70" s="157" t="str">
        <f>participantsA[[#This Row],[Role]]</f>
        <v/>
      </c>
      <c r="G70" s="73" t="str">
        <f>""</f>
        <v/>
      </c>
      <c r="H70" s="73" t="str">
        <f>""</f>
        <v/>
      </c>
      <c r="I70" s="73" t="str">
        <f>""</f>
        <v/>
      </c>
      <c r="J70" s="73" t="str">
        <f>""</f>
        <v/>
      </c>
      <c r="K70" s="164" t="str">
        <f>IFERROR(IF(MAX(0,participantsB[[#This Row],[Departure Date]]-participantsB[[#This Row],[Arrival
Date]]),MAX(0,participantsB[[#This Row],[Departure Date]]-participantsB[[#This Row],[Arrival
Date]]),""),"")</f>
        <v/>
      </c>
      <c r="L70" s="73" t="str">
        <f>""</f>
        <v/>
      </c>
      <c r="M70" s="163" t="str">
        <f>""</f>
        <v/>
      </c>
      <c r="N70" s="169">
        <f>IFERROR(IF(participantsB[[#This Row],[Role]]="Speaker",1,INDEX(countries[Subsidy],MATCH(participantsB[[#This Row],[Country]],countries[Country],0))),0)</f>
        <v>0</v>
      </c>
      <c r="O70" s="170">
        <f>IFERROR(participantsB[[#This Row],[Estimated
Travel Cost]]*participantsB[[#This Row],[Multiplier]],0)</f>
        <v>0</v>
      </c>
      <c r="P70" s="170">
        <f>IFERROR(participantsB[[#This Row],[Hotel Nights]]*participantsB[[#This Row],[Multiplier]],0)</f>
        <v>0</v>
      </c>
    </row>
    <row r="71" spans="1:16" x14ac:dyDescent="0.35">
      <c r="A71" s="157" t="str">
        <f>participantsA[[#This Row],[Title]]</f>
        <v/>
      </c>
      <c r="B71" s="157" t="str">
        <f>participantsA[[#This Row],[Surname]]</f>
        <v/>
      </c>
      <c r="C71" s="157" t="str">
        <f>participantsA[[#This Row],[First Name]]</f>
        <v/>
      </c>
      <c r="D71" s="157" t="str">
        <f>participantsA[[#This Row],[Institution]]</f>
        <v/>
      </c>
      <c r="E71" s="158" t="str">
        <f>participantsA[[#This Row],[Country]]</f>
        <v/>
      </c>
      <c r="F71" s="157" t="str">
        <f>participantsA[[#This Row],[Role]]</f>
        <v/>
      </c>
      <c r="G71" s="73" t="str">
        <f>""</f>
        <v/>
      </c>
      <c r="H71" s="73" t="str">
        <f>""</f>
        <v/>
      </c>
      <c r="I71" s="73" t="str">
        <f>""</f>
        <v/>
      </c>
      <c r="J71" s="73" t="str">
        <f>""</f>
        <v/>
      </c>
      <c r="K71" s="164" t="str">
        <f>IFERROR(IF(MAX(0,participantsB[[#This Row],[Departure Date]]-participantsB[[#This Row],[Arrival
Date]]),MAX(0,participantsB[[#This Row],[Departure Date]]-participantsB[[#This Row],[Arrival
Date]]),""),"")</f>
        <v/>
      </c>
      <c r="L71" s="73" t="str">
        <f>""</f>
        <v/>
      </c>
      <c r="M71" s="163" t="str">
        <f>""</f>
        <v/>
      </c>
      <c r="N71" s="169">
        <f>IFERROR(IF(participantsB[[#This Row],[Role]]="Speaker",1,INDEX(countries[Subsidy],MATCH(participantsB[[#This Row],[Country]],countries[Country],0))),0)</f>
        <v>0</v>
      </c>
      <c r="O71" s="170">
        <f>IFERROR(participantsB[[#This Row],[Estimated
Travel Cost]]*participantsB[[#This Row],[Multiplier]],0)</f>
        <v>0</v>
      </c>
      <c r="P71" s="170">
        <f>IFERROR(participantsB[[#This Row],[Hotel Nights]]*participantsB[[#This Row],[Multiplier]],0)</f>
        <v>0</v>
      </c>
    </row>
    <row r="72" spans="1:16" x14ac:dyDescent="0.35">
      <c r="A72" s="157" t="str">
        <f>participantsA[[#This Row],[Title]]</f>
        <v/>
      </c>
      <c r="B72" s="157" t="str">
        <f>participantsA[[#This Row],[Surname]]</f>
        <v/>
      </c>
      <c r="C72" s="157" t="str">
        <f>participantsA[[#This Row],[First Name]]</f>
        <v/>
      </c>
      <c r="D72" s="157" t="str">
        <f>participantsA[[#This Row],[Institution]]</f>
        <v/>
      </c>
      <c r="E72" s="158" t="str">
        <f>participantsA[[#This Row],[Country]]</f>
        <v/>
      </c>
      <c r="F72" s="157" t="str">
        <f>participantsA[[#This Row],[Role]]</f>
        <v/>
      </c>
      <c r="G72" s="73" t="str">
        <f>""</f>
        <v/>
      </c>
      <c r="H72" s="73" t="str">
        <f>""</f>
        <v/>
      </c>
      <c r="I72" s="73" t="str">
        <f>""</f>
        <v/>
      </c>
      <c r="J72" s="73" t="str">
        <f>""</f>
        <v/>
      </c>
      <c r="K72" s="164" t="str">
        <f>IFERROR(IF(MAX(0,participantsB[[#This Row],[Departure Date]]-participantsB[[#This Row],[Arrival
Date]]),MAX(0,participantsB[[#This Row],[Departure Date]]-participantsB[[#This Row],[Arrival
Date]]),""),"")</f>
        <v/>
      </c>
      <c r="L72" s="73" t="str">
        <f>""</f>
        <v/>
      </c>
      <c r="M72" s="163" t="str">
        <f>""</f>
        <v/>
      </c>
      <c r="N72" s="169">
        <f>IFERROR(IF(participantsB[[#This Row],[Role]]="Speaker",1,INDEX(countries[Subsidy],MATCH(participantsB[[#This Row],[Country]],countries[Country],0))),0)</f>
        <v>0</v>
      </c>
      <c r="O72" s="170">
        <f>IFERROR(participantsB[[#This Row],[Estimated
Travel Cost]]*participantsB[[#This Row],[Multiplier]],0)</f>
        <v>0</v>
      </c>
      <c r="P72" s="170">
        <f>IFERROR(participantsB[[#This Row],[Hotel Nights]]*participantsB[[#This Row],[Multiplier]],0)</f>
        <v>0</v>
      </c>
    </row>
    <row r="73" spans="1:16" x14ac:dyDescent="0.35">
      <c r="A73" s="157" t="str">
        <f>participantsA[[#This Row],[Title]]</f>
        <v/>
      </c>
      <c r="B73" s="157" t="str">
        <f>participantsA[[#This Row],[Surname]]</f>
        <v/>
      </c>
      <c r="C73" s="157" t="str">
        <f>participantsA[[#This Row],[First Name]]</f>
        <v/>
      </c>
      <c r="D73" s="157" t="str">
        <f>participantsA[[#This Row],[Institution]]</f>
        <v/>
      </c>
      <c r="E73" s="158" t="str">
        <f>participantsA[[#This Row],[Country]]</f>
        <v/>
      </c>
      <c r="F73" s="157" t="str">
        <f>participantsA[[#This Row],[Role]]</f>
        <v/>
      </c>
      <c r="G73" s="73" t="str">
        <f>""</f>
        <v/>
      </c>
      <c r="H73" s="73" t="str">
        <f>""</f>
        <v/>
      </c>
      <c r="I73" s="73" t="str">
        <f>""</f>
        <v/>
      </c>
      <c r="J73" s="73" t="str">
        <f>""</f>
        <v/>
      </c>
      <c r="K73" s="164" t="str">
        <f>IFERROR(IF(MAX(0,participantsB[[#This Row],[Departure Date]]-participantsB[[#This Row],[Arrival
Date]]),MAX(0,participantsB[[#This Row],[Departure Date]]-participantsB[[#This Row],[Arrival
Date]]),""),"")</f>
        <v/>
      </c>
      <c r="L73" s="73" t="str">
        <f>""</f>
        <v/>
      </c>
      <c r="M73" s="163" t="str">
        <f>""</f>
        <v/>
      </c>
      <c r="N73" s="169">
        <f>IFERROR(IF(participantsB[[#This Row],[Role]]="Speaker",1,INDEX(countries[Subsidy],MATCH(participantsB[[#This Row],[Country]],countries[Country],0))),0)</f>
        <v>0</v>
      </c>
      <c r="O73" s="170">
        <f>IFERROR(participantsB[[#This Row],[Estimated
Travel Cost]]*participantsB[[#This Row],[Multiplier]],0)</f>
        <v>0</v>
      </c>
      <c r="P73" s="170">
        <f>IFERROR(participantsB[[#This Row],[Hotel Nights]]*participantsB[[#This Row],[Multiplier]],0)</f>
        <v>0</v>
      </c>
    </row>
    <row r="74" spans="1:16" x14ac:dyDescent="0.35">
      <c r="A74" s="157" t="str">
        <f>participantsA[[#This Row],[Title]]</f>
        <v/>
      </c>
      <c r="B74" s="157" t="str">
        <f>participantsA[[#This Row],[Surname]]</f>
        <v/>
      </c>
      <c r="C74" s="157" t="str">
        <f>participantsA[[#This Row],[First Name]]</f>
        <v/>
      </c>
      <c r="D74" s="157" t="str">
        <f>participantsA[[#This Row],[Institution]]</f>
        <v/>
      </c>
      <c r="E74" s="158" t="str">
        <f>participantsA[[#This Row],[Country]]</f>
        <v/>
      </c>
      <c r="F74" s="157" t="str">
        <f>participantsA[[#This Row],[Role]]</f>
        <v/>
      </c>
      <c r="G74" s="73" t="str">
        <f>""</f>
        <v/>
      </c>
      <c r="H74" s="73" t="str">
        <f>""</f>
        <v/>
      </c>
      <c r="I74" s="73" t="str">
        <f>""</f>
        <v/>
      </c>
      <c r="J74" s="73" t="str">
        <f>""</f>
        <v/>
      </c>
      <c r="K74" s="164" t="str">
        <f>IFERROR(IF(MAX(0,participantsB[[#This Row],[Departure Date]]-participantsB[[#This Row],[Arrival
Date]]),MAX(0,participantsB[[#This Row],[Departure Date]]-participantsB[[#This Row],[Arrival
Date]]),""),"")</f>
        <v/>
      </c>
      <c r="L74" s="73" t="str">
        <f>""</f>
        <v/>
      </c>
      <c r="M74" s="163" t="str">
        <f>""</f>
        <v/>
      </c>
      <c r="N74" s="169">
        <f>IFERROR(IF(participantsB[[#This Row],[Role]]="Speaker",1,INDEX(countries[Subsidy],MATCH(participantsB[[#This Row],[Country]],countries[Country],0))),0)</f>
        <v>0</v>
      </c>
      <c r="O74" s="170">
        <f>IFERROR(participantsB[[#This Row],[Estimated
Travel Cost]]*participantsB[[#This Row],[Multiplier]],0)</f>
        <v>0</v>
      </c>
      <c r="P74" s="170">
        <f>IFERROR(participantsB[[#This Row],[Hotel Nights]]*participantsB[[#This Row],[Multiplier]],0)</f>
        <v>0</v>
      </c>
    </row>
    <row r="75" spans="1:16" x14ac:dyDescent="0.35">
      <c r="A75" s="157" t="str">
        <f>participantsA[[#This Row],[Title]]</f>
        <v/>
      </c>
      <c r="B75" s="157" t="str">
        <f>participantsA[[#This Row],[Surname]]</f>
        <v/>
      </c>
      <c r="C75" s="157" t="str">
        <f>participantsA[[#This Row],[First Name]]</f>
        <v/>
      </c>
      <c r="D75" s="157" t="str">
        <f>participantsA[[#This Row],[Institution]]</f>
        <v/>
      </c>
      <c r="E75" s="158" t="str">
        <f>participantsA[[#This Row],[Country]]</f>
        <v/>
      </c>
      <c r="F75" s="157" t="str">
        <f>participantsA[[#This Row],[Role]]</f>
        <v/>
      </c>
      <c r="G75" s="73" t="str">
        <f>""</f>
        <v/>
      </c>
      <c r="H75" s="73" t="str">
        <f>""</f>
        <v/>
      </c>
      <c r="I75" s="73" t="str">
        <f>""</f>
        <v/>
      </c>
      <c r="J75" s="73" t="str">
        <f>""</f>
        <v/>
      </c>
      <c r="K75" s="164" t="str">
        <f>IFERROR(IF(MAX(0,participantsB[[#This Row],[Departure Date]]-participantsB[[#This Row],[Arrival
Date]]),MAX(0,participantsB[[#This Row],[Departure Date]]-participantsB[[#This Row],[Arrival
Date]]),""),"")</f>
        <v/>
      </c>
      <c r="L75" s="73" t="str">
        <f>""</f>
        <v/>
      </c>
      <c r="M75" s="163" t="str">
        <f>""</f>
        <v/>
      </c>
      <c r="N75" s="169">
        <f>IFERROR(IF(participantsB[[#This Row],[Role]]="Speaker",1,INDEX(countries[Subsidy],MATCH(participantsB[[#This Row],[Country]],countries[Country],0))),0)</f>
        <v>0</v>
      </c>
      <c r="O75" s="170">
        <f>IFERROR(participantsB[[#This Row],[Estimated
Travel Cost]]*participantsB[[#This Row],[Multiplier]],0)</f>
        <v>0</v>
      </c>
      <c r="P75" s="170">
        <f>IFERROR(participantsB[[#This Row],[Hotel Nights]]*participantsB[[#This Row],[Multiplier]],0)</f>
        <v>0</v>
      </c>
    </row>
    <row r="76" spans="1:16" x14ac:dyDescent="0.35">
      <c r="A76" s="157" t="str">
        <f>participantsA[[#This Row],[Title]]</f>
        <v/>
      </c>
      <c r="B76" s="157" t="str">
        <f>participantsA[[#This Row],[Surname]]</f>
        <v/>
      </c>
      <c r="C76" s="157" t="str">
        <f>participantsA[[#This Row],[First Name]]</f>
        <v/>
      </c>
      <c r="D76" s="157" t="str">
        <f>participantsA[[#This Row],[Institution]]</f>
        <v/>
      </c>
      <c r="E76" s="158" t="str">
        <f>participantsA[[#This Row],[Country]]</f>
        <v/>
      </c>
      <c r="F76" s="157" t="str">
        <f>participantsA[[#This Row],[Role]]</f>
        <v/>
      </c>
      <c r="G76" s="73" t="str">
        <f>""</f>
        <v/>
      </c>
      <c r="H76" s="73" t="str">
        <f>""</f>
        <v/>
      </c>
      <c r="I76" s="73" t="str">
        <f>""</f>
        <v/>
      </c>
      <c r="J76" s="73" t="str">
        <f>""</f>
        <v/>
      </c>
      <c r="K76" s="164" t="str">
        <f>IFERROR(IF(MAX(0,participantsB[[#This Row],[Departure Date]]-participantsB[[#This Row],[Arrival
Date]]),MAX(0,participantsB[[#This Row],[Departure Date]]-participantsB[[#This Row],[Arrival
Date]]),""),"")</f>
        <v/>
      </c>
      <c r="L76" s="73" t="str">
        <f>""</f>
        <v/>
      </c>
      <c r="M76" s="163" t="str">
        <f>""</f>
        <v/>
      </c>
      <c r="N76" s="169">
        <f>IFERROR(IF(participantsB[[#This Row],[Role]]="Speaker",1,INDEX(countries[Subsidy],MATCH(participantsB[[#This Row],[Country]],countries[Country],0))),0)</f>
        <v>0</v>
      </c>
      <c r="O76" s="170">
        <f>IFERROR(participantsB[[#This Row],[Estimated
Travel Cost]]*participantsB[[#This Row],[Multiplier]],0)</f>
        <v>0</v>
      </c>
      <c r="P76" s="170">
        <f>IFERROR(participantsB[[#This Row],[Hotel Nights]]*participantsB[[#This Row],[Multiplier]],0)</f>
        <v>0</v>
      </c>
    </row>
    <row r="77" spans="1:16" x14ac:dyDescent="0.35">
      <c r="A77" s="157" t="str">
        <f>participantsA[[#This Row],[Title]]</f>
        <v/>
      </c>
      <c r="B77" s="157" t="str">
        <f>participantsA[[#This Row],[Surname]]</f>
        <v/>
      </c>
      <c r="C77" s="157" t="str">
        <f>participantsA[[#This Row],[First Name]]</f>
        <v/>
      </c>
      <c r="D77" s="157" t="str">
        <f>participantsA[[#This Row],[Institution]]</f>
        <v/>
      </c>
      <c r="E77" s="158" t="str">
        <f>participantsA[[#This Row],[Country]]</f>
        <v/>
      </c>
      <c r="F77" s="157" t="str">
        <f>participantsA[[#This Row],[Role]]</f>
        <v/>
      </c>
      <c r="G77" s="73" t="str">
        <f>""</f>
        <v/>
      </c>
      <c r="H77" s="73" t="str">
        <f>""</f>
        <v/>
      </c>
      <c r="I77" s="73" t="str">
        <f>""</f>
        <v/>
      </c>
      <c r="J77" s="73" t="str">
        <f>""</f>
        <v/>
      </c>
      <c r="K77" s="164" t="str">
        <f>IFERROR(IF(MAX(0,participantsB[[#This Row],[Departure Date]]-participantsB[[#This Row],[Arrival
Date]]),MAX(0,participantsB[[#This Row],[Departure Date]]-participantsB[[#This Row],[Arrival
Date]]),""),"")</f>
        <v/>
      </c>
      <c r="L77" s="73" t="str">
        <f>""</f>
        <v/>
      </c>
      <c r="M77" s="163" t="str">
        <f>""</f>
        <v/>
      </c>
      <c r="N77" s="169">
        <f>IFERROR(IF(participantsB[[#This Row],[Role]]="Speaker",1,INDEX(countries[Subsidy],MATCH(participantsB[[#This Row],[Country]],countries[Country],0))),0)</f>
        <v>0</v>
      </c>
      <c r="O77" s="170">
        <f>IFERROR(participantsB[[#This Row],[Estimated
Travel Cost]]*participantsB[[#This Row],[Multiplier]],0)</f>
        <v>0</v>
      </c>
      <c r="P77" s="170">
        <f>IFERROR(participantsB[[#This Row],[Hotel Nights]]*participantsB[[#This Row],[Multiplier]],0)</f>
        <v>0</v>
      </c>
    </row>
    <row r="78" spans="1:16" x14ac:dyDescent="0.35">
      <c r="A78" s="157" t="str">
        <f>participantsA[[#This Row],[Title]]</f>
        <v/>
      </c>
      <c r="B78" s="157" t="str">
        <f>participantsA[[#This Row],[Surname]]</f>
        <v/>
      </c>
      <c r="C78" s="157" t="str">
        <f>participantsA[[#This Row],[First Name]]</f>
        <v/>
      </c>
      <c r="D78" s="157" t="str">
        <f>participantsA[[#This Row],[Institution]]</f>
        <v/>
      </c>
      <c r="E78" s="158" t="str">
        <f>participantsA[[#This Row],[Country]]</f>
        <v/>
      </c>
      <c r="F78" s="157" t="str">
        <f>participantsA[[#This Row],[Role]]</f>
        <v/>
      </c>
      <c r="G78" s="73" t="str">
        <f>""</f>
        <v/>
      </c>
      <c r="H78" s="73" t="str">
        <f>""</f>
        <v/>
      </c>
      <c r="I78" s="73" t="str">
        <f>""</f>
        <v/>
      </c>
      <c r="J78" s="73" t="str">
        <f>""</f>
        <v/>
      </c>
      <c r="K78" s="164" t="str">
        <f>IFERROR(IF(MAX(0,participantsB[[#This Row],[Departure Date]]-participantsB[[#This Row],[Arrival
Date]]),MAX(0,participantsB[[#This Row],[Departure Date]]-participantsB[[#This Row],[Arrival
Date]]),""),"")</f>
        <v/>
      </c>
      <c r="L78" s="73" t="str">
        <f>""</f>
        <v/>
      </c>
      <c r="M78" s="163" t="str">
        <f>""</f>
        <v/>
      </c>
      <c r="N78" s="169">
        <f>IFERROR(IF(participantsB[[#This Row],[Role]]="Speaker",1,INDEX(countries[Subsidy],MATCH(participantsB[[#This Row],[Country]],countries[Country],0))),0)</f>
        <v>0</v>
      </c>
      <c r="O78" s="170">
        <f>IFERROR(participantsB[[#This Row],[Estimated
Travel Cost]]*participantsB[[#This Row],[Multiplier]],0)</f>
        <v>0</v>
      </c>
      <c r="P78" s="170">
        <f>IFERROR(participantsB[[#This Row],[Hotel Nights]]*participantsB[[#This Row],[Multiplier]],0)</f>
        <v>0</v>
      </c>
    </row>
    <row r="79" spans="1:16" x14ac:dyDescent="0.35">
      <c r="A79" s="157" t="str">
        <f>participantsA[[#This Row],[Title]]</f>
        <v/>
      </c>
      <c r="B79" s="157" t="str">
        <f>participantsA[[#This Row],[Surname]]</f>
        <v/>
      </c>
      <c r="C79" s="157" t="str">
        <f>participantsA[[#This Row],[First Name]]</f>
        <v/>
      </c>
      <c r="D79" s="157" t="str">
        <f>participantsA[[#This Row],[Institution]]</f>
        <v/>
      </c>
      <c r="E79" s="158" t="str">
        <f>participantsA[[#This Row],[Country]]</f>
        <v/>
      </c>
      <c r="F79" s="157" t="str">
        <f>participantsA[[#This Row],[Role]]</f>
        <v/>
      </c>
      <c r="G79" s="73" t="str">
        <f>""</f>
        <v/>
      </c>
      <c r="H79" s="73" t="str">
        <f>""</f>
        <v/>
      </c>
      <c r="I79" s="73" t="str">
        <f>""</f>
        <v/>
      </c>
      <c r="J79" s="73" t="str">
        <f>""</f>
        <v/>
      </c>
      <c r="K79" s="164" t="str">
        <f>IFERROR(IF(MAX(0,participantsB[[#This Row],[Departure Date]]-participantsB[[#This Row],[Arrival
Date]]),MAX(0,participantsB[[#This Row],[Departure Date]]-participantsB[[#This Row],[Arrival
Date]]),""),"")</f>
        <v/>
      </c>
      <c r="L79" s="73" t="str">
        <f>""</f>
        <v/>
      </c>
      <c r="M79" s="163" t="str">
        <f>""</f>
        <v/>
      </c>
      <c r="N79" s="169">
        <f>IFERROR(IF(participantsB[[#This Row],[Role]]="Speaker",1,INDEX(countries[Subsidy],MATCH(participantsB[[#This Row],[Country]],countries[Country],0))),0)</f>
        <v>0</v>
      </c>
      <c r="O79" s="170">
        <f>IFERROR(participantsB[[#This Row],[Estimated
Travel Cost]]*participantsB[[#This Row],[Multiplier]],0)</f>
        <v>0</v>
      </c>
      <c r="P79" s="170">
        <f>IFERROR(participantsB[[#This Row],[Hotel Nights]]*participantsB[[#This Row],[Multiplier]],0)</f>
        <v>0</v>
      </c>
    </row>
    <row r="80" spans="1:16" x14ac:dyDescent="0.35">
      <c r="A80" s="157" t="str">
        <f>participantsA[[#This Row],[Title]]</f>
        <v/>
      </c>
      <c r="B80" s="157" t="str">
        <f>participantsA[[#This Row],[Surname]]</f>
        <v/>
      </c>
      <c r="C80" s="157" t="str">
        <f>participantsA[[#This Row],[First Name]]</f>
        <v/>
      </c>
      <c r="D80" s="157" t="str">
        <f>participantsA[[#This Row],[Institution]]</f>
        <v/>
      </c>
      <c r="E80" s="158" t="str">
        <f>participantsA[[#This Row],[Country]]</f>
        <v/>
      </c>
      <c r="F80" s="157" t="str">
        <f>participantsA[[#This Row],[Role]]</f>
        <v/>
      </c>
      <c r="G80" s="73" t="str">
        <f>""</f>
        <v/>
      </c>
      <c r="H80" s="73" t="str">
        <f>""</f>
        <v/>
      </c>
      <c r="I80" s="73" t="str">
        <f>""</f>
        <v/>
      </c>
      <c r="J80" s="73" t="str">
        <f>""</f>
        <v/>
      </c>
      <c r="K80" s="164" t="str">
        <f>IFERROR(IF(MAX(0,participantsB[[#This Row],[Departure Date]]-participantsB[[#This Row],[Arrival
Date]]),MAX(0,participantsB[[#This Row],[Departure Date]]-participantsB[[#This Row],[Arrival
Date]]),""),"")</f>
        <v/>
      </c>
      <c r="L80" s="73" t="str">
        <f>""</f>
        <v/>
      </c>
      <c r="M80" s="163" t="str">
        <f>""</f>
        <v/>
      </c>
      <c r="N80" s="169">
        <f>IFERROR(IF(participantsB[[#This Row],[Role]]="Speaker",1,INDEX(countries[Subsidy],MATCH(participantsB[[#This Row],[Country]],countries[Country],0))),0)</f>
        <v>0</v>
      </c>
      <c r="O80" s="170">
        <f>IFERROR(participantsB[[#This Row],[Estimated
Travel Cost]]*participantsB[[#This Row],[Multiplier]],0)</f>
        <v>0</v>
      </c>
      <c r="P80" s="170">
        <f>IFERROR(participantsB[[#This Row],[Hotel Nights]]*participantsB[[#This Row],[Multiplier]],0)</f>
        <v>0</v>
      </c>
    </row>
    <row r="81" spans="1:16" x14ac:dyDescent="0.35">
      <c r="A81" s="157" t="str">
        <f>participantsA[[#This Row],[Title]]</f>
        <v/>
      </c>
      <c r="B81" s="157" t="str">
        <f>participantsA[[#This Row],[Surname]]</f>
        <v/>
      </c>
      <c r="C81" s="157" t="str">
        <f>participantsA[[#This Row],[First Name]]</f>
        <v/>
      </c>
      <c r="D81" s="157" t="str">
        <f>participantsA[[#This Row],[Institution]]</f>
        <v/>
      </c>
      <c r="E81" s="158" t="str">
        <f>participantsA[[#This Row],[Country]]</f>
        <v/>
      </c>
      <c r="F81" s="157" t="str">
        <f>participantsA[[#This Row],[Role]]</f>
        <v/>
      </c>
      <c r="G81" s="73" t="str">
        <f>""</f>
        <v/>
      </c>
      <c r="H81" s="73" t="str">
        <f>""</f>
        <v/>
      </c>
      <c r="I81" s="73" t="str">
        <f>""</f>
        <v/>
      </c>
      <c r="J81" s="73" t="str">
        <f>""</f>
        <v/>
      </c>
      <c r="K81" s="164" t="str">
        <f>IFERROR(IF(MAX(0,participantsB[[#This Row],[Departure Date]]-participantsB[[#This Row],[Arrival
Date]]),MAX(0,participantsB[[#This Row],[Departure Date]]-participantsB[[#This Row],[Arrival
Date]]),""),"")</f>
        <v/>
      </c>
      <c r="L81" s="73" t="str">
        <f>""</f>
        <v/>
      </c>
      <c r="M81" s="163" t="str">
        <f>""</f>
        <v/>
      </c>
      <c r="N81" s="169">
        <f>IFERROR(IF(participantsB[[#This Row],[Role]]="Speaker",1,INDEX(countries[Subsidy],MATCH(participantsB[[#This Row],[Country]],countries[Country],0))),0)</f>
        <v>0</v>
      </c>
      <c r="O81" s="170">
        <f>IFERROR(participantsB[[#This Row],[Estimated
Travel Cost]]*participantsB[[#This Row],[Multiplier]],0)</f>
        <v>0</v>
      </c>
      <c r="P81" s="170">
        <f>IFERROR(participantsB[[#This Row],[Hotel Nights]]*participantsB[[#This Row],[Multiplier]],0)</f>
        <v>0</v>
      </c>
    </row>
    <row r="82" spans="1:16" x14ac:dyDescent="0.35">
      <c r="A82" s="157" t="str">
        <f>participantsA[[#This Row],[Title]]</f>
        <v/>
      </c>
      <c r="B82" s="157" t="str">
        <f>participantsA[[#This Row],[Surname]]</f>
        <v/>
      </c>
      <c r="C82" s="157" t="str">
        <f>participantsA[[#This Row],[First Name]]</f>
        <v/>
      </c>
      <c r="D82" s="157" t="str">
        <f>participantsA[[#This Row],[Institution]]</f>
        <v/>
      </c>
      <c r="E82" s="158" t="str">
        <f>participantsA[[#This Row],[Country]]</f>
        <v/>
      </c>
      <c r="F82" s="157" t="str">
        <f>participantsA[[#This Row],[Role]]</f>
        <v/>
      </c>
      <c r="G82" s="73" t="str">
        <f>""</f>
        <v/>
      </c>
      <c r="H82" s="73" t="str">
        <f>""</f>
        <v/>
      </c>
      <c r="I82" s="73" t="str">
        <f>""</f>
        <v/>
      </c>
      <c r="J82" s="73" t="str">
        <f>""</f>
        <v/>
      </c>
      <c r="K82" s="164" t="str">
        <f>IFERROR(IF(MAX(0,participantsB[[#This Row],[Departure Date]]-participantsB[[#This Row],[Arrival
Date]]),MAX(0,participantsB[[#This Row],[Departure Date]]-participantsB[[#This Row],[Arrival
Date]]),""),"")</f>
        <v/>
      </c>
      <c r="L82" s="73" t="str">
        <f>""</f>
        <v/>
      </c>
      <c r="M82" s="163" t="str">
        <f>""</f>
        <v/>
      </c>
      <c r="N82" s="169">
        <f>IFERROR(IF(participantsB[[#This Row],[Role]]="Speaker",1,INDEX(countries[Subsidy],MATCH(participantsB[[#This Row],[Country]],countries[Country],0))),0)</f>
        <v>0</v>
      </c>
      <c r="O82" s="170">
        <f>IFERROR(participantsB[[#This Row],[Estimated
Travel Cost]]*participantsB[[#This Row],[Multiplier]],0)</f>
        <v>0</v>
      </c>
      <c r="P82" s="170">
        <f>IFERROR(participantsB[[#This Row],[Hotel Nights]]*participantsB[[#This Row],[Multiplier]],0)</f>
        <v>0</v>
      </c>
    </row>
    <row r="83" spans="1:16" x14ac:dyDescent="0.35">
      <c r="A83" s="157" t="str">
        <f>participantsA[[#This Row],[Title]]</f>
        <v/>
      </c>
      <c r="B83" s="157" t="str">
        <f>participantsA[[#This Row],[Surname]]</f>
        <v/>
      </c>
      <c r="C83" s="157" t="str">
        <f>participantsA[[#This Row],[First Name]]</f>
        <v/>
      </c>
      <c r="D83" s="157" t="str">
        <f>participantsA[[#This Row],[Institution]]</f>
        <v/>
      </c>
      <c r="E83" s="158" t="str">
        <f>participantsA[[#This Row],[Country]]</f>
        <v/>
      </c>
      <c r="F83" s="157" t="str">
        <f>participantsA[[#This Row],[Role]]</f>
        <v/>
      </c>
      <c r="G83" s="73" t="str">
        <f>""</f>
        <v/>
      </c>
      <c r="H83" s="73" t="str">
        <f>""</f>
        <v/>
      </c>
      <c r="I83" s="73" t="str">
        <f>""</f>
        <v/>
      </c>
      <c r="J83" s="73" t="str">
        <f>""</f>
        <v/>
      </c>
      <c r="K83" s="164" t="str">
        <f>IFERROR(IF(MAX(0,participantsB[[#This Row],[Departure Date]]-participantsB[[#This Row],[Arrival
Date]]),MAX(0,participantsB[[#This Row],[Departure Date]]-participantsB[[#This Row],[Arrival
Date]]),""),"")</f>
        <v/>
      </c>
      <c r="L83" s="73" t="str">
        <f>""</f>
        <v/>
      </c>
      <c r="M83" s="163" t="str">
        <f>""</f>
        <v/>
      </c>
      <c r="N83" s="169">
        <f>IFERROR(IF(participantsB[[#This Row],[Role]]="Speaker",1,INDEX(countries[Subsidy],MATCH(participantsB[[#This Row],[Country]],countries[Country],0))),0)</f>
        <v>0</v>
      </c>
      <c r="O83" s="170">
        <f>IFERROR(participantsB[[#This Row],[Estimated
Travel Cost]]*participantsB[[#This Row],[Multiplier]],0)</f>
        <v>0</v>
      </c>
      <c r="P83" s="170">
        <f>IFERROR(participantsB[[#This Row],[Hotel Nights]]*participantsB[[#This Row],[Multiplier]],0)</f>
        <v>0</v>
      </c>
    </row>
    <row r="84" spans="1:16" x14ac:dyDescent="0.35">
      <c r="A84" s="157" t="str">
        <f>participantsA[[#This Row],[Title]]</f>
        <v/>
      </c>
      <c r="B84" s="157" t="str">
        <f>participantsA[[#This Row],[Surname]]</f>
        <v/>
      </c>
      <c r="C84" s="157" t="str">
        <f>participantsA[[#This Row],[First Name]]</f>
        <v/>
      </c>
      <c r="D84" s="157" t="str">
        <f>participantsA[[#This Row],[Institution]]</f>
        <v/>
      </c>
      <c r="E84" s="158" t="str">
        <f>participantsA[[#This Row],[Country]]</f>
        <v/>
      </c>
      <c r="F84" s="157" t="str">
        <f>participantsA[[#This Row],[Role]]</f>
        <v/>
      </c>
      <c r="G84" s="73" t="str">
        <f>""</f>
        <v/>
      </c>
      <c r="H84" s="73" t="str">
        <f>""</f>
        <v/>
      </c>
      <c r="I84" s="73" t="str">
        <f>""</f>
        <v/>
      </c>
      <c r="J84" s="73" t="str">
        <f>""</f>
        <v/>
      </c>
      <c r="K84" s="164" t="str">
        <f>IFERROR(IF(MAX(0,participantsB[[#This Row],[Departure Date]]-participantsB[[#This Row],[Arrival
Date]]),MAX(0,participantsB[[#This Row],[Departure Date]]-participantsB[[#This Row],[Arrival
Date]]),""),"")</f>
        <v/>
      </c>
      <c r="L84" s="73" t="str">
        <f>""</f>
        <v/>
      </c>
      <c r="M84" s="163" t="str">
        <f>""</f>
        <v/>
      </c>
      <c r="N84" s="169">
        <f>IFERROR(IF(participantsB[[#This Row],[Role]]="Speaker",1,INDEX(countries[Subsidy],MATCH(participantsB[[#This Row],[Country]],countries[Country],0))),0)</f>
        <v>0</v>
      </c>
      <c r="O84" s="170">
        <f>IFERROR(participantsB[[#This Row],[Estimated
Travel Cost]]*participantsB[[#This Row],[Multiplier]],0)</f>
        <v>0</v>
      </c>
      <c r="P84" s="170">
        <f>IFERROR(participantsB[[#This Row],[Hotel Nights]]*participantsB[[#This Row],[Multiplier]],0)</f>
        <v>0</v>
      </c>
    </row>
    <row r="85" spans="1:16" x14ac:dyDescent="0.35">
      <c r="A85" s="157" t="str">
        <f>participantsA[[#This Row],[Title]]</f>
        <v/>
      </c>
      <c r="B85" s="157" t="str">
        <f>participantsA[[#This Row],[Surname]]</f>
        <v/>
      </c>
      <c r="C85" s="157" t="str">
        <f>participantsA[[#This Row],[First Name]]</f>
        <v/>
      </c>
      <c r="D85" s="157" t="str">
        <f>participantsA[[#This Row],[Institution]]</f>
        <v/>
      </c>
      <c r="E85" s="158" t="str">
        <f>participantsA[[#This Row],[Country]]</f>
        <v/>
      </c>
      <c r="F85" s="157" t="str">
        <f>participantsA[[#This Row],[Role]]</f>
        <v/>
      </c>
      <c r="G85" s="73" t="str">
        <f>""</f>
        <v/>
      </c>
      <c r="H85" s="73" t="str">
        <f>""</f>
        <v/>
      </c>
      <c r="I85" s="73" t="str">
        <f>""</f>
        <v/>
      </c>
      <c r="J85" s="73" t="str">
        <f>""</f>
        <v/>
      </c>
      <c r="K85" s="164" t="str">
        <f>IFERROR(IF(MAX(0,participantsB[[#This Row],[Departure Date]]-participantsB[[#This Row],[Arrival
Date]]),MAX(0,participantsB[[#This Row],[Departure Date]]-participantsB[[#This Row],[Arrival
Date]]),""),"")</f>
        <v/>
      </c>
      <c r="L85" s="73" t="str">
        <f>""</f>
        <v/>
      </c>
      <c r="M85" s="163" t="str">
        <f>""</f>
        <v/>
      </c>
      <c r="N85" s="169">
        <f>IFERROR(IF(participantsB[[#This Row],[Role]]="Speaker",1,INDEX(countries[Subsidy],MATCH(participantsB[[#This Row],[Country]],countries[Country],0))),0)</f>
        <v>0</v>
      </c>
      <c r="O85" s="170">
        <f>IFERROR(participantsB[[#This Row],[Estimated
Travel Cost]]*participantsB[[#This Row],[Multiplier]],0)</f>
        <v>0</v>
      </c>
      <c r="P85" s="170">
        <f>IFERROR(participantsB[[#This Row],[Hotel Nights]]*participantsB[[#This Row],[Multiplier]],0)</f>
        <v>0</v>
      </c>
    </row>
    <row r="86" spans="1:16" x14ac:dyDescent="0.35">
      <c r="A86" s="157" t="str">
        <f>participantsA[[#This Row],[Title]]</f>
        <v/>
      </c>
      <c r="B86" s="157" t="str">
        <f>participantsA[[#This Row],[Surname]]</f>
        <v/>
      </c>
      <c r="C86" s="157" t="str">
        <f>participantsA[[#This Row],[First Name]]</f>
        <v/>
      </c>
      <c r="D86" s="157" t="str">
        <f>participantsA[[#This Row],[Institution]]</f>
        <v/>
      </c>
      <c r="E86" s="158" t="str">
        <f>participantsA[[#This Row],[Country]]</f>
        <v/>
      </c>
      <c r="F86" s="157" t="str">
        <f>participantsA[[#This Row],[Role]]</f>
        <v/>
      </c>
      <c r="G86" s="73" t="str">
        <f>""</f>
        <v/>
      </c>
      <c r="H86" s="73" t="str">
        <f>""</f>
        <v/>
      </c>
      <c r="I86" s="73" t="str">
        <f>""</f>
        <v/>
      </c>
      <c r="J86" s="73" t="str">
        <f>""</f>
        <v/>
      </c>
      <c r="K86" s="164" t="str">
        <f>IFERROR(IF(MAX(0,participantsB[[#This Row],[Departure Date]]-participantsB[[#This Row],[Arrival
Date]]),MAX(0,participantsB[[#This Row],[Departure Date]]-participantsB[[#This Row],[Arrival
Date]]),""),"")</f>
        <v/>
      </c>
      <c r="L86" s="73" t="str">
        <f>""</f>
        <v/>
      </c>
      <c r="M86" s="163" t="str">
        <f>""</f>
        <v/>
      </c>
      <c r="N86" s="169">
        <f>IFERROR(IF(participantsB[[#This Row],[Role]]="Speaker",1,INDEX(countries[Subsidy],MATCH(participantsB[[#This Row],[Country]],countries[Country],0))),0)</f>
        <v>0</v>
      </c>
      <c r="O86" s="170">
        <f>IFERROR(participantsB[[#This Row],[Estimated
Travel Cost]]*participantsB[[#This Row],[Multiplier]],0)</f>
        <v>0</v>
      </c>
      <c r="P86" s="170">
        <f>IFERROR(participantsB[[#This Row],[Hotel Nights]]*participantsB[[#This Row],[Multiplier]],0)</f>
        <v>0</v>
      </c>
    </row>
    <row r="87" spans="1:16" x14ac:dyDescent="0.35">
      <c r="A87" s="157" t="str">
        <f>participantsA[[#This Row],[Title]]</f>
        <v/>
      </c>
      <c r="B87" s="157" t="str">
        <f>participantsA[[#This Row],[Surname]]</f>
        <v/>
      </c>
      <c r="C87" s="157" t="str">
        <f>participantsA[[#This Row],[First Name]]</f>
        <v/>
      </c>
      <c r="D87" s="157" t="str">
        <f>participantsA[[#This Row],[Institution]]</f>
        <v/>
      </c>
      <c r="E87" s="158" t="str">
        <f>participantsA[[#This Row],[Country]]</f>
        <v/>
      </c>
      <c r="F87" s="157" t="str">
        <f>participantsA[[#This Row],[Role]]</f>
        <v/>
      </c>
      <c r="G87" s="73" t="str">
        <f>""</f>
        <v/>
      </c>
      <c r="H87" s="73" t="str">
        <f>""</f>
        <v/>
      </c>
      <c r="I87" s="73" t="str">
        <f>""</f>
        <v/>
      </c>
      <c r="J87" s="73" t="str">
        <f>""</f>
        <v/>
      </c>
      <c r="K87" s="164" t="str">
        <f>IFERROR(IF(MAX(0,participantsB[[#This Row],[Departure Date]]-participantsB[[#This Row],[Arrival
Date]]),MAX(0,participantsB[[#This Row],[Departure Date]]-participantsB[[#This Row],[Arrival
Date]]),""),"")</f>
        <v/>
      </c>
      <c r="L87" s="73" t="str">
        <f>""</f>
        <v/>
      </c>
      <c r="M87" s="163" t="str">
        <f>""</f>
        <v/>
      </c>
      <c r="N87" s="169">
        <f>IFERROR(IF(participantsB[[#This Row],[Role]]="Speaker",1,INDEX(countries[Subsidy],MATCH(participantsB[[#This Row],[Country]],countries[Country],0))),0)</f>
        <v>0</v>
      </c>
      <c r="O87" s="170">
        <f>IFERROR(participantsB[[#This Row],[Estimated
Travel Cost]]*participantsB[[#This Row],[Multiplier]],0)</f>
        <v>0</v>
      </c>
      <c r="P87" s="170">
        <f>IFERROR(participantsB[[#This Row],[Hotel Nights]]*participantsB[[#This Row],[Multiplier]],0)</f>
        <v>0</v>
      </c>
    </row>
    <row r="88" spans="1:16" x14ac:dyDescent="0.35">
      <c r="A88" s="157" t="str">
        <f>participantsA[[#This Row],[Title]]</f>
        <v/>
      </c>
      <c r="B88" s="157" t="str">
        <f>participantsA[[#This Row],[Surname]]</f>
        <v/>
      </c>
      <c r="C88" s="157" t="str">
        <f>participantsA[[#This Row],[First Name]]</f>
        <v/>
      </c>
      <c r="D88" s="157" t="str">
        <f>participantsA[[#This Row],[Institution]]</f>
        <v/>
      </c>
      <c r="E88" s="158" t="str">
        <f>participantsA[[#This Row],[Country]]</f>
        <v/>
      </c>
      <c r="F88" s="157" t="str">
        <f>participantsA[[#This Row],[Role]]</f>
        <v/>
      </c>
      <c r="G88" s="73" t="str">
        <f>""</f>
        <v/>
      </c>
      <c r="H88" s="73" t="str">
        <f>""</f>
        <v/>
      </c>
      <c r="I88" s="73" t="str">
        <f>""</f>
        <v/>
      </c>
      <c r="J88" s="73" t="str">
        <f>""</f>
        <v/>
      </c>
      <c r="K88" s="164" t="str">
        <f>IFERROR(IF(MAX(0,participantsB[[#This Row],[Departure Date]]-participantsB[[#This Row],[Arrival
Date]]),MAX(0,participantsB[[#This Row],[Departure Date]]-participantsB[[#This Row],[Arrival
Date]]),""),"")</f>
        <v/>
      </c>
      <c r="L88" s="73" t="str">
        <f>""</f>
        <v/>
      </c>
      <c r="M88" s="163" t="str">
        <f>""</f>
        <v/>
      </c>
      <c r="N88" s="169">
        <f>IFERROR(IF(participantsB[[#This Row],[Role]]="Speaker",1,INDEX(countries[Subsidy],MATCH(participantsB[[#This Row],[Country]],countries[Country],0))),0)</f>
        <v>0</v>
      </c>
      <c r="O88" s="170">
        <f>IFERROR(participantsB[[#This Row],[Estimated
Travel Cost]]*participantsB[[#This Row],[Multiplier]],0)</f>
        <v>0</v>
      </c>
      <c r="P88" s="170">
        <f>IFERROR(participantsB[[#This Row],[Hotel Nights]]*participantsB[[#This Row],[Multiplier]],0)</f>
        <v>0</v>
      </c>
    </row>
    <row r="89" spans="1:16" x14ac:dyDescent="0.35">
      <c r="A89" s="157" t="str">
        <f>participantsA[[#This Row],[Title]]</f>
        <v/>
      </c>
      <c r="B89" s="157" t="str">
        <f>participantsA[[#This Row],[Surname]]</f>
        <v/>
      </c>
      <c r="C89" s="157" t="str">
        <f>participantsA[[#This Row],[First Name]]</f>
        <v/>
      </c>
      <c r="D89" s="157" t="str">
        <f>participantsA[[#This Row],[Institution]]</f>
        <v/>
      </c>
      <c r="E89" s="158" t="str">
        <f>participantsA[[#This Row],[Country]]</f>
        <v/>
      </c>
      <c r="F89" s="157" t="str">
        <f>participantsA[[#This Row],[Role]]</f>
        <v/>
      </c>
      <c r="G89" s="73" t="str">
        <f>""</f>
        <v/>
      </c>
      <c r="H89" s="73" t="str">
        <f>""</f>
        <v/>
      </c>
      <c r="I89" s="73" t="str">
        <f>""</f>
        <v/>
      </c>
      <c r="J89" s="73" t="str">
        <f>""</f>
        <v/>
      </c>
      <c r="K89" s="164" t="str">
        <f>IFERROR(IF(MAX(0,participantsB[[#This Row],[Departure Date]]-participantsB[[#This Row],[Arrival
Date]]),MAX(0,participantsB[[#This Row],[Departure Date]]-participantsB[[#This Row],[Arrival
Date]]),""),"")</f>
        <v/>
      </c>
      <c r="L89" s="73" t="str">
        <f>""</f>
        <v/>
      </c>
      <c r="M89" s="163" t="str">
        <f>""</f>
        <v/>
      </c>
      <c r="N89" s="169">
        <f>IFERROR(IF(participantsB[[#This Row],[Role]]="Speaker",1,INDEX(countries[Subsidy],MATCH(participantsB[[#This Row],[Country]],countries[Country],0))),0)</f>
        <v>0</v>
      </c>
      <c r="O89" s="170">
        <f>IFERROR(participantsB[[#This Row],[Estimated
Travel Cost]]*participantsB[[#This Row],[Multiplier]],0)</f>
        <v>0</v>
      </c>
      <c r="P89" s="170">
        <f>IFERROR(participantsB[[#This Row],[Hotel Nights]]*participantsB[[#This Row],[Multiplier]],0)</f>
        <v>0</v>
      </c>
    </row>
    <row r="90" spans="1:16" x14ac:dyDescent="0.35">
      <c r="A90" s="157" t="str">
        <f>participantsA[[#This Row],[Title]]</f>
        <v/>
      </c>
      <c r="B90" s="157" t="str">
        <f>participantsA[[#This Row],[Surname]]</f>
        <v/>
      </c>
      <c r="C90" s="157" t="str">
        <f>participantsA[[#This Row],[First Name]]</f>
        <v/>
      </c>
      <c r="D90" s="157" t="str">
        <f>participantsA[[#This Row],[Institution]]</f>
        <v/>
      </c>
      <c r="E90" s="158" t="str">
        <f>participantsA[[#This Row],[Country]]</f>
        <v/>
      </c>
      <c r="F90" s="157" t="str">
        <f>participantsA[[#This Row],[Role]]</f>
        <v/>
      </c>
      <c r="G90" s="73" t="str">
        <f>""</f>
        <v/>
      </c>
      <c r="H90" s="73" t="str">
        <f>""</f>
        <v/>
      </c>
      <c r="I90" s="73" t="str">
        <f>""</f>
        <v/>
      </c>
      <c r="J90" s="73" t="str">
        <f>""</f>
        <v/>
      </c>
      <c r="K90" s="164" t="str">
        <f>IFERROR(IF(MAX(0,participantsB[[#This Row],[Departure Date]]-participantsB[[#This Row],[Arrival
Date]]),MAX(0,participantsB[[#This Row],[Departure Date]]-participantsB[[#This Row],[Arrival
Date]]),""),"")</f>
        <v/>
      </c>
      <c r="L90" s="73" t="str">
        <f>""</f>
        <v/>
      </c>
      <c r="M90" s="163" t="str">
        <f>""</f>
        <v/>
      </c>
      <c r="N90" s="169">
        <f>IFERROR(IF(participantsB[[#This Row],[Role]]="Speaker",1,INDEX(countries[Subsidy],MATCH(participantsB[[#This Row],[Country]],countries[Country],0))),0)</f>
        <v>0</v>
      </c>
      <c r="O90" s="170">
        <f>IFERROR(participantsB[[#This Row],[Estimated
Travel Cost]]*participantsB[[#This Row],[Multiplier]],0)</f>
        <v>0</v>
      </c>
      <c r="P90" s="170">
        <f>IFERROR(participantsB[[#This Row],[Hotel Nights]]*participantsB[[#This Row],[Multiplier]],0)</f>
        <v>0</v>
      </c>
    </row>
    <row r="91" spans="1:16" x14ac:dyDescent="0.35">
      <c r="A91" s="157" t="str">
        <f>participantsA[[#This Row],[Title]]</f>
        <v/>
      </c>
      <c r="B91" s="157" t="str">
        <f>participantsA[[#This Row],[Surname]]</f>
        <v/>
      </c>
      <c r="C91" s="157" t="str">
        <f>participantsA[[#This Row],[First Name]]</f>
        <v/>
      </c>
      <c r="D91" s="157" t="str">
        <f>participantsA[[#This Row],[Institution]]</f>
        <v/>
      </c>
      <c r="E91" s="158" t="str">
        <f>participantsA[[#This Row],[Country]]</f>
        <v/>
      </c>
      <c r="F91" s="157" t="str">
        <f>participantsA[[#This Row],[Role]]</f>
        <v/>
      </c>
      <c r="G91" s="73" t="str">
        <f>""</f>
        <v/>
      </c>
      <c r="H91" s="73" t="str">
        <f>""</f>
        <v/>
      </c>
      <c r="I91" s="73" t="str">
        <f>""</f>
        <v/>
      </c>
      <c r="J91" s="73" t="str">
        <f>""</f>
        <v/>
      </c>
      <c r="K91" s="164" t="str">
        <f>IFERROR(IF(MAX(0,participantsB[[#This Row],[Departure Date]]-participantsB[[#This Row],[Arrival
Date]]),MAX(0,participantsB[[#This Row],[Departure Date]]-participantsB[[#This Row],[Arrival
Date]]),""),"")</f>
        <v/>
      </c>
      <c r="L91" s="73" t="str">
        <f>""</f>
        <v/>
      </c>
      <c r="M91" s="163" t="str">
        <f>""</f>
        <v/>
      </c>
      <c r="N91" s="169">
        <f>IFERROR(IF(participantsB[[#This Row],[Role]]="Speaker",1,INDEX(countries[Subsidy],MATCH(participantsB[[#This Row],[Country]],countries[Country],0))),0)</f>
        <v>0</v>
      </c>
      <c r="O91" s="170">
        <f>IFERROR(participantsB[[#This Row],[Estimated
Travel Cost]]*participantsB[[#This Row],[Multiplier]],0)</f>
        <v>0</v>
      </c>
      <c r="P91" s="170">
        <f>IFERROR(participantsB[[#This Row],[Hotel Nights]]*participantsB[[#This Row],[Multiplier]],0)</f>
        <v>0</v>
      </c>
    </row>
    <row r="92" spans="1:16" x14ac:dyDescent="0.35">
      <c r="A92" s="157" t="str">
        <f>participantsA[[#This Row],[Title]]</f>
        <v/>
      </c>
      <c r="B92" s="157" t="str">
        <f>participantsA[[#This Row],[Surname]]</f>
        <v/>
      </c>
      <c r="C92" s="157" t="str">
        <f>participantsA[[#This Row],[First Name]]</f>
        <v/>
      </c>
      <c r="D92" s="157" t="str">
        <f>participantsA[[#This Row],[Institution]]</f>
        <v/>
      </c>
      <c r="E92" s="158" t="str">
        <f>participantsA[[#This Row],[Country]]</f>
        <v/>
      </c>
      <c r="F92" s="157" t="str">
        <f>participantsA[[#This Row],[Role]]</f>
        <v/>
      </c>
      <c r="G92" s="73" t="str">
        <f>""</f>
        <v/>
      </c>
      <c r="H92" s="73" t="str">
        <f>""</f>
        <v/>
      </c>
      <c r="I92" s="73" t="str">
        <f>""</f>
        <v/>
      </c>
      <c r="J92" s="73" t="str">
        <f>""</f>
        <v/>
      </c>
      <c r="K92" s="164" t="str">
        <f>IFERROR(IF(MAX(0,participantsB[[#This Row],[Departure Date]]-participantsB[[#This Row],[Arrival
Date]]),MAX(0,participantsB[[#This Row],[Departure Date]]-participantsB[[#This Row],[Arrival
Date]]),""),"")</f>
        <v/>
      </c>
      <c r="L92" s="73" t="str">
        <f>""</f>
        <v/>
      </c>
      <c r="M92" s="163" t="str">
        <f>""</f>
        <v/>
      </c>
      <c r="N92" s="169">
        <f>IFERROR(IF(participantsB[[#This Row],[Role]]="Speaker",1,INDEX(countries[Subsidy],MATCH(participantsB[[#This Row],[Country]],countries[Country],0))),0)</f>
        <v>0</v>
      </c>
      <c r="O92" s="170">
        <f>IFERROR(participantsB[[#This Row],[Estimated
Travel Cost]]*participantsB[[#This Row],[Multiplier]],0)</f>
        <v>0</v>
      </c>
      <c r="P92" s="170">
        <f>IFERROR(participantsB[[#This Row],[Hotel Nights]]*participantsB[[#This Row],[Multiplier]],0)</f>
        <v>0</v>
      </c>
    </row>
    <row r="93" spans="1:16" x14ac:dyDescent="0.35">
      <c r="A93" s="157" t="str">
        <f>participantsA[[#This Row],[Title]]</f>
        <v/>
      </c>
      <c r="B93" s="157" t="str">
        <f>participantsA[[#This Row],[Surname]]</f>
        <v/>
      </c>
      <c r="C93" s="157" t="str">
        <f>participantsA[[#This Row],[First Name]]</f>
        <v/>
      </c>
      <c r="D93" s="157" t="str">
        <f>participantsA[[#This Row],[Institution]]</f>
        <v/>
      </c>
      <c r="E93" s="158" t="str">
        <f>participantsA[[#This Row],[Country]]</f>
        <v/>
      </c>
      <c r="F93" s="157" t="str">
        <f>participantsA[[#This Row],[Role]]</f>
        <v/>
      </c>
      <c r="G93" s="73" t="str">
        <f>""</f>
        <v/>
      </c>
      <c r="H93" s="73" t="str">
        <f>""</f>
        <v/>
      </c>
      <c r="I93" s="73" t="str">
        <f>""</f>
        <v/>
      </c>
      <c r="J93" s="73" t="str">
        <f>""</f>
        <v/>
      </c>
      <c r="K93" s="164" t="str">
        <f>IFERROR(IF(MAX(0,participantsB[[#This Row],[Departure Date]]-participantsB[[#This Row],[Arrival
Date]]),MAX(0,participantsB[[#This Row],[Departure Date]]-participantsB[[#This Row],[Arrival
Date]]),""),"")</f>
        <v/>
      </c>
      <c r="L93" s="73" t="str">
        <f>""</f>
        <v/>
      </c>
      <c r="M93" s="163" t="str">
        <f>""</f>
        <v/>
      </c>
      <c r="N93" s="169">
        <f>IFERROR(IF(participantsB[[#This Row],[Role]]="Speaker",1,INDEX(countries[Subsidy],MATCH(participantsB[[#This Row],[Country]],countries[Country],0))),0)</f>
        <v>0</v>
      </c>
      <c r="O93" s="170">
        <f>IFERROR(participantsB[[#This Row],[Estimated
Travel Cost]]*participantsB[[#This Row],[Multiplier]],0)</f>
        <v>0</v>
      </c>
      <c r="P93" s="170">
        <f>IFERROR(participantsB[[#This Row],[Hotel Nights]]*participantsB[[#This Row],[Multiplier]],0)</f>
        <v>0</v>
      </c>
    </row>
    <row r="94" spans="1:16" x14ac:dyDescent="0.35">
      <c r="A94" s="157" t="str">
        <f>participantsA[[#This Row],[Title]]</f>
        <v/>
      </c>
      <c r="B94" s="157" t="str">
        <f>participantsA[[#This Row],[Surname]]</f>
        <v/>
      </c>
      <c r="C94" s="157" t="str">
        <f>participantsA[[#This Row],[First Name]]</f>
        <v/>
      </c>
      <c r="D94" s="157" t="str">
        <f>participantsA[[#This Row],[Institution]]</f>
        <v/>
      </c>
      <c r="E94" s="158" t="str">
        <f>participantsA[[#This Row],[Country]]</f>
        <v/>
      </c>
      <c r="F94" s="157" t="str">
        <f>participantsA[[#This Row],[Role]]</f>
        <v/>
      </c>
      <c r="G94" s="73" t="str">
        <f>""</f>
        <v/>
      </c>
      <c r="H94" s="73" t="str">
        <f>""</f>
        <v/>
      </c>
      <c r="I94" s="73" t="str">
        <f>""</f>
        <v/>
      </c>
      <c r="J94" s="73" t="str">
        <f>""</f>
        <v/>
      </c>
      <c r="K94" s="164" t="str">
        <f>IFERROR(IF(MAX(0,participantsB[[#This Row],[Departure Date]]-participantsB[[#This Row],[Arrival
Date]]),MAX(0,participantsB[[#This Row],[Departure Date]]-participantsB[[#This Row],[Arrival
Date]]),""),"")</f>
        <v/>
      </c>
      <c r="L94" s="73" t="str">
        <f>""</f>
        <v/>
      </c>
      <c r="M94" s="163" t="str">
        <f>""</f>
        <v/>
      </c>
      <c r="N94" s="169">
        <f>IFERROR(IF(participantsB[[#This Row],[Role]]="Speaker",1,INDEX(countries[Subsidy],MATCH(participantsB[[#This Row],[Country]],countries[Country],0))),0)</f>
        <v>0</v>
      </c>
      <c r="O94" s="170">
        <f>IFERROR(participantsB[[#This Row],[Estimated
Travel Cost]]*participantsB[[#This Row],[Multiplier]],0)</f>
        <v>0</v>
      </c>
      <c r="P94" s="170">
        <f>IFERROR(participantsB[[#This Row],[Hotel Nights]]*participantsB[[#This Row],[Multiplier]],0)</f>
        <v>0</v>
      </c>
    </row>
    <row r="95" spans="1:16" x14ac:dyDescent="0.35">
      <c r="A95" s="157" t="str">
        <f>participantsA[[#This Row],[Title]]</f>
        <v/>
      </c>
      <c r="B95" s="157" t="str">
        <f>participantsA[[#This Row],[Surname]]</f>
        <v/>
      </c>
      <c r="C95" s="157" t="str">
        <f>participantsA[[#This Row],[First Name]]</f>
        <v/>
      </c>
      <c r="D95" s="157" t="str">
        <f>participantsA[[#This Row],[Institution]]</f>
        <v/>
      </c>
      <c r="E95" s="158" t="str">
        <f>participantsA[[#This Row],[Country]]</f>
        <v/>
      </c>
      <c r="F95" s="157" t="str">
        <f>participantsA[[#This Row],[Role]]</f>
        <v/>
      </c>
      <c r="G95" s="73" t="str">
        <f>""</f>
        <v/>
      </c>
      <c r="H95" s="73" t="str">
        <f>""</f>
        <v/>
      </c>
      <c r="I95" s="73" t="str">
        <f>""</f>
        <v/>
      </c>
      <c r="J95" s="73" t="str">
        <f>""</f>
        <v/>
      </c>
      <c r="K95" s="164" t="str">
        <f>IFERROR(IF(MAX(0,participantsB[[#This Row],[Departure Date]]-participantsB[[#This Row],[Arrival
Date]]),MAX(0,participantsB[[#This Row],[Departure Date]]-participantsB[[#This Row],[Arrival
Date]]),""),"")</f>
        <v/>
      </c>
      <c r="L95" s="73" t="str">
        <f>""</f>
        <v/>
      </c>
      <c r="M95" s="163" t="str">
        <f>""</f>
        <v/>
      </c>
      <c r="N95" s="169">
        <f>IFERROR(IF(participantsB[[#This Row],[Role]]="Speaker",1,INDEX(countries[Subsidy],MATCH(participantsB[[#This Row],[Country]],countries[Country],0))),0)</f>
        <v>0</v>
      </c>
      <c r="O95" s="170">
        <f>IFERROR(participantsB[[#This Row],[Estimated
Travel Cost]]*participantsB[[#This Row],[Multiplier]],0)</f>
        <v>0</v>
      </c>
      <c r="P95" s="170">
        <f>IFERROR(participantsB[[#This Row],[Hotel Nights]]*participantsB[[#This Row],[Multiplier]],0)</f>
        <v>0</v>
      </c>
    </row>
    <row r="96" spans="1:16" x14ac:dyDescent="0.35">
      <c r="A96" s="157" t="str">
        <f>participantsA[[#This Row],[Title]]</f>
        <v/>
      </c>
      <c r="B96" s="157" t="str">
        <f>participantsA[[#This Row],[Surname]]</f>
        <v/>
      </c>
      <c r="C96" s="157" t="str">
        <f>participantsA[[#This Row],[First Name]]</f>
        <v/>
      </c>
      <c r="D96" s="157" t="str">
        <f>participantsA[[#This Row],[Institution]]</f>
        <v/>
      </c>
      <c r="E96" s="158" t="str">
        <f>participantsA[[#This Row],[Country]]</f>
        <v/>
      </c>
      <c r="F96" s="157" t="str">
        <f>participantsA[[#This Row],[Role]]</f>
        <v/>
      </c>
      <c r="G96" s="73" t="str">
        <f>""</f>
        <v/>
      </c>
      <c r="H96" s="73" t="str">
        <f>""</f>
        <v/>
      </c>
      <c r="I96" s="73" t="str">
        <f>""</f>
        <v/>
      </c>
      <c r="J96" s="73" t="str">
        <f>""</f>
        <v/>
      </c>
      <c r="K96" s="164" t="str">
        <f>IFERROR(IF(MAX(0,participantsB[[#This Row],[Departure Date]]-participantsB[[#This Row],[Arrival
Date]]),MAX(0,participantsB[[#This Row],[Departure Date]]-participantsB[[#This Row],[Arrival
Date]]),""),"")</f>
        <v/>
      </c>
      <c r="L96" s="73" t="str">
        <f>""</f>
        <v/>
      </c>
      <c r="M96" s="163" t="str">
        <f>""</f>
        <v/>
      </c>
      <c r="N96" s="169">
        <f>IFERROR(IF(participantsB[[#This Row],[Role]]="Speaker",1,INDEX(countries[Subsidy],MATCH(participantsB[[#This Row],[Country]],countries[Country],0))),0)</f>
        <v>0</v>
      </c>
      <c r="O96" s="170">
        <f>IFERROR(participantsB[[#This Row],[Estimated
Travel Cost]]*participantsB[[#This Row],[Multiplier]],0)</f>
        <v>0</v>
      </c>
      <c r="P96" s="170">
        <f>IFERROR(participantsB[[#This Row],[Hotel Nights]]*participantsB[[#This Row],[Multiplier]],0)</f>
        <v>0</v>
      </c>
    </row>
    <row r="97" spans="1:16" x14ac:dyDescent="0.35">
      <c r="A97" s="157" t="str">
        <f>participantsA[[#This Row],[Title]]</f>
        <v/>
      </c>
      <c r="B97" s="157" t="str">
        <f>participantsA[[#This Row],[Surname]]</f>
        <v/>
      </c>
      <c r="C97" s="157" t="str">
        <f>participantsA[[#This Row],[First Name]]</f>
        <v/>
      </c>
      <c r="D97" s="157" t="str">
        <f>participantsA[[#This Row],[Institution]]</f>
        <v/>
      </c>
      <c r="E97" s="158" t="str">
        <f>participantsA[[#This Row],[Country]]</f>
        <v/>
      </c>
      <c r="F97" s="157" t="str">
        <f>participantsA[[#This Row],[Role]]</f>
        <v/>
      </c>
      <c r="G97" s="73" t="str">
        <f>""</f>
        <v/>
      </c>
      <c r="H97" s="73" t="str">
        <f>""</f>
        <v/>
      </c>
      <c r="I97" s="73" t="str">
        <f>""</f>
        <v/>
      </c>
      <c r="J97" s="73" t="str">
        <f>""</f>
        <v/>
      </c>
      <c r="K97" s="164" t="str">
        <f>IFERROR(IF(MAX(0,participantsB[[#This Row],[Departure Date]]-participantsB[[#This Row],[Arrival
Date]]),MAX(0,participantsB[[#This Row],[Departure Date]]-participantsB[[#This Row],[Arrival
Date]]),""),"")</f>
        <v/>
      </c>
      <c r="L97" s="73" t="str">
        <f>""</f>
        <v/>
      </c>
      <c r="M97" s="163" t="str">
        <f>""</f>
        <v/>
      </c>
      <c r="N97" s="169">
        <f>IFERROR(IF(participantsB[[#This Row],[Role]]="Speaker",1,INDEX(countries[Subsidy],MATCH(participantsB[[#This Row],[Country]],countries[Country],0))),0)</f>
        <v>0</v>
      </c>
      <c r="O97" s="170">
        <f>IFERROR(participantsB[[#This Row],[Estimated
Travel Cost]]*participantsB[[#This Row],[Multiplier]],0)</f>
        <v>0</v>
      </c>
      <c r="P97" s="170">
        <f>IFERROR(participantsB[[#This Row],[Hotel Nights]]*participantsB[[#This Row],[Multiplier]],0)</f>
        <v>0</v>
      </c>
    </row>
    <row r="98" spans="1:16" x14ac:dyDescent="0.35">
      <c r="A98" s="157" t="str">
        <f>participantsA[[#This Row],[Title]]</f>
        <v/>
      </c>
      <c r="B98" s="157" t="str">
        <f>participantsA[[#This Row],[Surname]]</f>
        <v/>
      </c>
      <c r="C98" s="157" t="str">
        <f>participantsA[[#This Row],[First Name]]</f>
        <v/>
      </c>
      <c r="D98" s="157" t="str">
        <f>participantsA[[#This Row],[Institution]]</f>
        <v/>
      </c>
      <c r="E98" s="158" t="str">
        <f>participantsA[[#This Row],[Country]]</f>
        <v/>
      </c>
      <c r="F98" s="157" t="str">
        <f>participantsA[[#This Row],[Role]]</f>
        <v/>
      </c>
      <c r="G98" s="73" t="str">
        <f>""</f>
        <v/>
      </c>
      <c r="H98" s="73" t="str">
        <f>""</f>
        <v/>
      </c>
      <c r="I98" s="73" t="str">
        <f>""</f>
        <v/>
      </c>
      <c r="J98" s="73" t="str">
        <f>""</f>
        <v/>
      </c>
      <c r="K98" s="164" t="str">
        <f>IFERROR(IF(MAX(0,participantsB[[#This Row],[Departure Date]]-participantsB[[#This Row],[Arrival
Date]]),MAX(0,participantsB[[#This Row],[Departure Date]]-participantsB[[#This Row],[Arrival
Date]]),""),"")</f>
        <v/>
      </c>
      <c r="L98" s="73" t="str">
        <f>""</f>
        <v/>
      </c>
      <c r="M98" s="163" t="str">
        <f>""</f>
        <v/>
      </c>
      <c r="N98" s="169">
        <f>IFERROR(IF(participantsB[[#This Row],[Role]]="Speaker",1,INDEX(countries[Subsidy],MATCH(participantsB[[#This Row],[Country]],countries[Country],0))),0)</f>
        <v>0</v>
      </c>
      <c r="O98" s="170">
        <f>IFERROR(participantsB[[#This Row],[Estimated
Travel Cost]]*participantsB[[#This Row],[Multiplier]],0)</f>
        <v>0</v>
      </c>
      <c r="P98" s="170">
        <f>IFERROR(participantsB[[#This Row],[Hotel Nights]]*participantsB[[#This Row],[Multiplier]],0)</f>
        <v>0</v>
      </c>
    </row>
    <row r="99" spans="1:16" x14ac:dyDescent="0.35">
      <c r="A99" s="157" t="str">
        <f>participantsA[[#This Row],[Title]]</f>
        <v/>
      </c>
      <c r="B99" s="157" t="str">
        <f>participantsA[[#This Row],[Surname]]</f>
        <v/>
      </c>
      <c r="C99" s="157" t="str">
        <f>participantsA[[#This Row],[First Name]]</f>
        <v/>
      </c>
      <c r="D99" s="157" t="str">
        <f>participantsA[[#This Row],[Institution]]</f>
        <v/>
      </c>
      <c r="E99" s="158" t="str">
        <f>participantsA[[#This Row],[Country]]</f>
        <v/>
      </c>
      <c r="F99" s="157" t="str">
        <f>participantsA[[#This Row],[Role]]</f>
        <v/>
      </c>
      <c r="G99" s="73" t="str">
        <f>""</f>
        <v/>
      </c>
      <c r="H99" s="73" t="str">
        <f>""</f>
        <v/>
      </c>
      <c r="I99" s="73" t="str">
        <f>""</f>
        <v/>
      </c>
      <c r="J99" s="73" t="str">
        <f>""</f>
        <v/>
      </c>
      <c r="K99" s="164" t="str">
        <f>IFERROR(IF(MAX(0,participantsB[[#This Row],[Departure Date]]-participantsB[[#This Row],[Arrival
Date]]),MAX(0,participantsB[[#This Row],[Departure Date]]-participantsB[[#This Row],[Arrival
Date]]),""),"")</f>
        <v/>
      </c>
      <c r="L99" s="73" t="str">
        <f>""</f>
        <v/>
      </c>
      <c r="M99" s="163" t="str">
        <f>""</f>
        <v/>
      </c>
      <c r="N99" s="169">
        <f>IFERROR(IF(participantsB[[#This Row],[Role]]="Speaker",1,INDEX(countries[Subsidy],MATCH(participantsB[[#This Row],[Country]],countries[Country],0))),0)</f>
        <v>0</v>
      </c>
      <c r="O99" s="170">
        <f>IFERROR(participantsB[[#This Row],[Estimated
Travel Cost]]*participantsB[[#This Row],[Multiplier]],0)</f>
        <v>0</v>
      </c>
      <c r="P99" s="170">
        <f>IFERROR(participantsB[[#This Row],[Hotel Nights]]*participantsB[[#This Row],[Multiplier]],0)</f>
        <v>0</v>
      </c>
    </row>
    <row r="100" spans="1:16" x14ac:dyDescent="0.35">
      <c r="A100" s="157" t="str">
        <f>participantsA[[#This Row],[Title]]</f>
        <v/>
      </c>
      <c r="B100" s="157" t="str">
        <f>participantsA[[#This Row],[Surname]]</f>
        <v/>
      </c>
      <c r="C100" s="157" t="str">
        <f>participantsA[[#This Row],[First Name]]</f>
        <v/>
      </c>
      <c r="D100" s="157" t="str">
        <f>participantsA[[#This Row],[Institution]]</f>
        <v/>
      </c>
      <c r="E100" s="158" t="str">
        <f>participantsA[[#This Row],[Country]]</f>
        <v/>
      </c>
      <c r="F100" s="157" t="str">
        <f>participantsA[[#This Row],[Role]]</f>
        <v/>
      </c>
      <c r="G100" s="73" t="str">
        <f>""</f>
        <v/>
      </c>
      <c r="H100" s="73" t="str">
        <f>""</f>
        <v/>
      </c>
      <c r="I100" s="73" t="str">
        <f>""</f>
        <v/>
      </c>
      <c r="J100" s="73" t="str">
        <f>""</f>
        <v/>
      </c>
      <c r="K100" s="164" t="str">
        <f>IFERROR(IF(MAX(0,participantsB[[#This Row],[Departure Date]]-participantsB[[#This Row],[Arrival
Date]]),MAX(0,participantsB[[#This Row],[Departure Date]]-participantsB[[#This Row],[Arrival
Date]]),""),"")</f>
        <v/>
      </c>
      <c r="L100" s="73" t="str">
        <f>""</f>
        <v/>
      </c>
      <c r="M100" s="163" t="str">
        <f>""</f>
        <v/>
      </c>
      <c r="N100" s="169">
        <f>IFERROR(IF(participantsB[[#This Row],[Role]]="Speaker",1,INDEX(countries[Subsidy],MATCH(participantsB[[#This Row],[Country]],countries[Country],0))),0)</f>
        <v>0</v>
      </c>
      <c r="O100" s="170">
        <f>IFERROR(participantsB[[#This Row],[Estimated
Travel Cost]]*participantsB[[#This Row],[Multiplier]],0)</f>
        <v>0</v>
      </c>
      <c r="P100" s="170">
        <f>IFERROR(participantsB[[#This Row],[Hotel Nights]]*participantsB[[#This Row],[Multiplier]],0)</f>
        <v>0</v>
      </c>
    </row>
    <row r="101" spans="1:16" x14ac:dyDescent="0.35">
      <c r="A101" s="157" t="str">
        <f>participantsA[[#This Row],[Title]]</f>
        <v/>
      </c>
      <c r="B101" s="157" t="str">
        <f>participantsA[[#This Row],[Surname]]</f>
        <v/>
      </c>
      <c r="C101" s="157" t="str">
        <f>participantsA[[#This Row],[First Name]]</f>
        <v/>
      </c>
      <c r="D101" s="157" t="str">
        <f>participantsA[[#This Row],[Institution]]</f>
        <v/>
      </c>
      <c r="E101" s="158" t="str">
        <f>participantsA[[#This Row],[Country]]</f>
        <v/>
      </c>
      <c r="F101" s="157" t="str">
        <f>participantsA[[#This Row],[Role]]</f>
        <v/>
      </c>
      <c r="G101" s="73" t="str">
        <f>""</f>
        <v/>
      </c>
      <c r="H101" s="73" t="str">
        <f>""</f>
        <v/>
      </c>
      <c r="I101" s="73" t="str">
        <f>""</f>
        <v/>
      </c>
      <c r="J101" s="73" t="str">
        <f>""</f>
        <v/>
      </c>
      <c r="K101" s="164" t="str">
        <f>IFERROR(IF(MAX(0,participantsB[[#This Row],[Departure Date]]-participantsB[[#This Row],[Arrival
Date]]),MAX(0,participantsB[[#This Row],[Departure Date]]-participantsB[[#This Row],[Arrival
Date]]),""),"")</f>
        <v/>
      </c>
      <c r="L101" s="73" t="str">
        <f>""</f>
        <v/>
      </c>
      <c r="M101" s="163" t="str">
        <f>""</f>
        <v/>
      </c>
      <c r="N101" s="169">
        <f>IFERROR(IF(participantsB[[#This Row],[Role]]="Speaker",1,INDEX(countries[Subsidy],MATCH(participantsB[[#This Row],[Country]],countries[Country],0))),0)</f>
        <v>0</v>
      </c>
      <c r="O101" s="170">
        <f>IFERROR(participantsB[[#This Row],[Estimated
Travel Cost]]*participantsB[[#This Row],[Multiplier]],0)</f>
        <v>0</v>
      </c>
      <c r="P101" s="170">
        <f>IFERROR(participantsB[[#This Row],[Hotel Nights]]*participantsB[[#This Row],[Multiplier]],0)</f>
        <v>0</v>
      </c>
    </row>
    <row r="102" spans="1:16" x14ac:dyDescent="0.35">
      <c r="A102" s="157" t="str">
        <f>participantsA[[#This Row],[Title]]</f>
        <v/>
      </c>
      <c r="B102" s="157" t="str">
        <f>participantsA[[#This Row],[Surname]]</f>
        <v/>
      </c>
      <c r="C102" s="157" t="str">
        <f>participantsA[[#This Row],[First Name]]</f>
        <v/>
      </c>
      <c r="D102" s="157" t="str">
        <f>participantsA[[#This Row],[Institution]]</f>
        <v/>
      </c>
      <c r="E102" s="158" t="str">
        <f>participantsA[[#This Row],[Country]]</f>
        <v/>
      </c>
      <c r="F102" s="157" t="str">
        <f>participantsA[[#This Row],[Role]]</f>
        <v/>
      </c>
      <c r="G102" s="73" t="str">
        <f>""</f>
        <v/>
      </c>
      <c r="H102" s="73" t="str">
        <f>""</f>
        <v/>
      </c>
      <c r="I102" s="73" t="str">
        <f>""</f>
        <v/>
      </c>
      <c r="J102" s="73" t="str">
        <f>""</f>
        <v/>
      </c>
      <c r="K102" s="164" t="str">
        <f>IFERROR(IF(MAX(0,participantsB[[#This Row],[Departure Date]]-participantsB[[#This Row],[Arrival
Date]]),MAX(0,participantsB[[#This Row],[Departure Date]]-participantsB[[#This Row],[Arrival
Date]]),""),"")</f>
        <v/>
      </c>
      <c r="L102" s="73" t="str">
        <f>""</f>
        <v/>
      </c>
      <c r="M102" s="163" t="str">
        <f>""</f>
        <v/>
      </c>
      <c r="N102" s="169">
        <f>IFERROR(IF(participantsB[[#This Row],[Role]]="Speaker",1,INDEX(countries[Subsidy],MATCH(participantsB[[#This Row],[Country]],countries[Country],0))),0)</f>
        <v>0</v>
      </c>
      <c r="O102" s="170">
        <f>IFERROR(participantsB[[#This Row],[Estimated
Travel Cost]]*participantsB[[#This Row],[Multiplier]],0)</f>
        <v>0</v>
      </c>
      <c r="P102" s="170">
        <f>IFERROR(participantsB[[#This Row],[Hotel Nights]]*participantsB[[#This Row],[Multiplier]],0)</f>
        <v>0</v>
      </c>
    </row>
    <row r="103" spans="1:16" x14ac:dyDescent="0.35">
      <c r="A103" s="157" t="str">
        <f>participantsA[[#This Row],[Title]]</f>
        <v/>
      </c>
      <c r="B103" s="157" t="str">
        <f>participantsA[[#This Row],[Surname]]</f>
        <v/>
      </c>
      <c r="C103" s="157" t="str">
        <f>participantsA[[#This Row],[First Name]]</f>
        <v/>
      </c>
      <c r="D103" s="157" t="str">
        <f>participantsA[[#This Row],[Institution]]</f>
        <v/>
      </c>
      <c r="E103" s="158" t="str">
        <f>participantsA[[#This Row],[Country]]</f>
        <v/>
      </c>
      <c r="F103" s="157" t="str">
        <f>participantsA[[#This Row],[Role]]</f>
        <v/>
      </c>
      <c r="G103" s="73" t="str">
        <f>""</f>
        <v/>
      </c>
      <c r="H103" s="73" t="str">
        <f>""</f>
        <v/>
      </c>
      <c r="I103" s="73" t="str">
        <f>""</f>
        <v/>
      </c>
      <c r="J103" s="73" t="str">
        <f>""</f>
        <v/>
      </c>
      <c r="K103" s="164" t="str">
        <f>IFERROR(IF(MAX(0,participantsB[[#This Row],[Departure Date]]-participantsB[[#This Row],[Arrival
Date]]),MAX(0,participantsB[[#This Row],[Departure Date]]-participantsB[[#This Row],[Arrival
Date]]),""),"")</f>
        <v/>
      </c>
      <c r="L103" s="73" t="str">
        <f>""</f>
        <v/>
      </c>
      <c r="M103" s="163" t="str">
        <f>""</f>
        <v/>
      </c>
      <c r="N103" s="169">
        <f>IFERROR(IF(participantsB[[#This Row],[Role]]="Speaker",1,INDEX(countries[Subsidy],MATCH(participantsB[[#This Row],[Country]],countries[Country],0))),0)</f>
        <v>0</v>
      </c>
      <c r="O103" s="170">
        <f>IFERROR(participantsB[[#This Row],[Estimated
Travel Cost]]*participantsB[[#This Row],[Multiplier]],0)</f>
        <v>0</v>
      </c>
      <c r="P103" s="170">
        <f>IFERROR(participantsB[[#This Row],[Hotel Nights]]*participantsB[[#This Row],[Multiplier]],0)</f>
        <v>0</v>
      </c>
    </row>
    <row r="104" spans="1:16" x14ac:dyDescent="0.35">
      <c r="A104" s="157" t="str">
        <f>participantsA[[#This Row],[Title]]</f>
        <v/>
      </c>
      <c r="B104" s="157" t="str">
        <f>participantsA[[#This Row],[Surname]]</f>
        <v/>
      </c>
      <c r="C104" s="157" t="str">
        <f>participantsA[[#This Row],[First Name]]</f>
        <v/>
      </c>
      <c r="D104" s="157" t="str">
        <f>participantsA[[#This Row],[Institution]]</f>
        <v/>
      </c>
      <c r="E104" s="158" t="str">
        <f>participantsA[[#This Row],[Country]]</f>
        <v/>
      </c>
      <c r="F104" s="157" t="str">
        <f>participantsA[[#This Row],[Role]]</f>
        <v/>
      </c>
      <c r="G104" s="73" t="str">
        <f>""</f>
        <v/>
      </c>
      <c r="H104" s="73" t="str">
        <f>""</f>
        <v/>
      </c>
      <c r="I104" s="73" t="str">
        <f>""</f>
        <v/>
      </c>
      <c r="J104" s="73" t="str">
        <f>""</f>
        <v/>
      </c>
      <c r="K104" s="164" t="str">
        <f>IFERROR(IF(MAX(0,participantsB[[#This Row],[Departure Date]]-participantsB[[#This Row],[Arrival
Date]]),MAX(0,participantsB[[#This Row],[Departure Date]]-participantsB[[#This Row],[Arrival
Date]]),""),"")</f>
        <v/>
      </c>
      <c r="L104" s="73" t="str">
        <f>""</f>
        <v/>
      </c>
      <c r="M104" s="163" t="str">
        <f>""</f>
        <v/>
      </c>
      <c r="N104" s="169">
        <f>IFERROR(IF(participantsB[[#This Row],[Role]]="Speaker",1,INDEX(countries[Subsidy],MATCH(participantsB[[#This Row],[Country]],countries[Country],0))),0)</f>
        <v>0</v>
      </c>
      <c r="O104" s="170">
        <f>IFERROR(participantsB[[#This Row],[Estimated
Travel Cost]]*participantsB[[#This Row],[Multiplier]],0)</f>
        <v>0</v>
      </c>
      <c r="P104" s="170">
        <f>IFERROR(participantsB[[#This Row],[Hotel Nights]]*participantsB[[#This Row],[Multiplier]],0)</f>
        <v>0</v>
      </c>
    </row>
    <row r="105" spans="1:16" x14ac:dyDescent="0.35">
      <c r="A105" s="157" t="str">
        <f>participantsA[[#This Row],[Title]]</f>
        <v/>
      </c>
      <c r="B105" s="157" t="str">
        <f>participantsA[[#This Row],[Surname]]</f>
        <v/>
      </c>
      <c r="C105" s="157" t="str">
        <f>participantsA[[#This Row],[First Name]]</f>
        <v/>
      </c>
      <c r="D105" s="157" t="str">
        <f>participantsA[[#This Row],[Institution]]</f>
        <v/>
      </c>
      <c r="E105" s="158" t="str">
        <f>participantsA[[#This Row],[Country]]</f>
        <v/>
      </c>
      <c r="F105" s="157" t="str">
        <f>participantsA[[#This Row],[Role]]</f>
        <v/>
      </c>
      <c r="G105" s="73" t="str">
        <f>""</f>
        <v/>
      </c>
      <c r="H105" s="73" t="str">
        <f>""</f>
        <v/>
      </c>
      <c r="I105" s="73" t="str">
        <f>""</f>
        <v/>
      </c>
      <c r="J105" s="73" t="str">
        <f>""</f>
        <v/>
      </c>
      <c r="K105" s="164" t="str">
        <f>IFERROR(IF(MAX(0,participantsB[[#This Row],[Departure Date]]-participantsB[[#This Row],[Arrival
Date]]),MAX(0,participantsB[[#This Row],[Departure Date]]-participantsB[[#This Row],[Arrival
Date]]),""),"")</f>
        <v/>
      </c>
      <c r="L105" s="73" t="str">
        <f>""</f>
        <v/>
      </c>
      <c r="M105" s="163" t="str">
        <f>""</f>
        <v/>
      </c>
      <c r="N105" s="169">
        <f>IFERROR(IF(participantsB[[#This Row],[Role]]="Speaker",1,INDEX(countries[Subsidy],MATCH(participantsB[[#This Row],[Country]],countries[Country],0))),0)</f>
        <v>0</v>
      </c>
      <c r="O105" s="170">
        <f>IFERROR(participantsB[[#This Row],[Estimated
Travel Cost]]*participantsB[[#This Row],[Multiplier]],0)</f>
        <v>0</v>
      </c>
      <c r="P105" s="170">
        <f>IFERROR(participantsB[[#This Row],[Hotel Nights]]*participantsB[[#This Row],[Multiplier]],0)</f>
        <v>0</v>
      </c>
    </row>
    <row r="106" spans="1:16" x14ac:dyDescent="0.35">
      <c r="A106" s="157" t="str">
        <f>participantsA[[#This Row],[Title]]</f>
        <v/>
      </c>
      <c r="B106" s="157" t="str">
        <f>participantsA[[#This Row],[Surname]]</f>
        <v/>
      </c>
      <c r="C106" s="157" t="str">
        <f>participantsA[[#This Row],[First Name]]</f>
        <v/>
      </c>
      <c r="D106" s="157" t="str">
        <f>participantsA[[#This Row],[Institution]]</f>
        <v/>
      </c>
      <c r="E106" s="158" t="str">
        <f>participantsA[[#This Row],[Country]]</f>
        <v/>
      </c>
      <c r="F106" s="157" t="str">
        <f>participantsA[[#This Row],[Role]]</f>
        <v/>
      </c>
      <c r="G106" s="73" t="str">
        <f>""</f>
        <v/>
      </c>
      <c r="H106" s="73" t="str">
        <f>""</f>
        <v/>
      </c>
      <c r="I106" s="73" t="str">
        <f>""</f>
        <v/>
      </c>
      <c r="J106" s="73" t="str">
        <f>""</f>
        <v/>
      </c>
      <c r="K106" s="164" t="str">
        <f>IFERROR(IF(MAX(0,participantsB[[#This Row],[Departure Date]]-participantsB[[#This Row],[Arrival
Date]]),MAX(0,participantsB[[#This Row],[Departure Date]]-participantsB[[#This Row],[Arrival
Date]]),""),"")</f>
        <v/>
      </c>
      <c r="L106" s="73" t="str">
        <f>""</f>
        <v/>
      </c>
      <c r="M106" s="163" t="str">
        <f>""</f>
        <v/>
      </c>
      <c r="N106" s="169">
        <f>IFERROR(IF(participantsB[[#This Row],[Role]]="Speaker",1,INDEX(countries[Subsidy],MATCH(participantsB[[#This Row],[Country]],countries[Country],0))),0)</f>
        <v>0</v>
      </c>
      <c r="O106" s="170">
        <f>IFERROR(participantsB[[#This Row],[Estimated
Travel Cost]]*participantsB[[#This Row],[Multiplier]],0)</f>
        <v>0</v>
      </c>
      <c r="P106" s="170">
        <f>IFERROR(participantsB[[#This Row],[Hotel Nights]]*participantsB[[#This Row],[Multiplier]],0)</f>
        <v>0</v>
      </c>
    </row>
    <row r="107" spans="1:16" x14ac:dyDescent="0.35">
      <c r="A107" s="157" t="str">
        <f>participantsA[[#This Row],[Title]]</f>
        <v/>
      </c>
      <c r="B107" s="157" t="str">
        <f>participantsA[[#This Row],[Surname]]</f>
        <v/>
      </c>
      <c r="C107" s="157" t="str">
        <f>participantsA[[#This Row],[First Name]]</f>
        <v/>
      </c>
      <c r="D107" s="157" t="str">
        <f>participantsA[[#This Row],[Institution]]</f>
        <v/>
      </c>
      <c r="E107" s="158" t="str">
        <f>participantsA[[#This Row],[Country]]</f>
        <v/>
      </c>
      <c r="F107" s="157" t="str">
        <f>participantsA[[#This Row],[Role]]</f>
        <v/>
      </c>
      <c r="G107" s="73" t="str">
        <f>""</f>
        <v/>
      </c>
      <c r="H107" s="73" t="str">
        <f>""</f>
        <v/>
      </c>
      <c r="I107" s="73" t="str">
        <f>""</f>
        <v/>
      </c>
      <c r="J107" s="73" t="str">
        <f>""</f>
        <v/>
      </c>
      <c r="K107" s="164" t="str">
        <f>IFERROR(IF(MAX(0,participantsB[[#This Row],[Departure Date]]-participantsB[[#This Row],[Arrival
Date]]),MAX(0,participantsB[[#This Row],[Departure Date]]-participantsB[[#This Row],[Arrival
Date]]),""),"")</f>
        <v/>
      </c>
      <c r="L107" s="73" t="str">
        <f>""</f>
        <v/>
      </c>
      <c r="M107" s="163" t="str">
        <f>""</f>
        <v/>
      </c>
      <c r="N107" s="169">
        <f>IFERROR(IF(participantsB[[#This Row],[Role]]="Speaker",1,INDEX(countries[Subsidy],MATCH(participantsB[[#This Row],[Country]],countries[Country],0))),0)</f>
        <v>0</v>
      </c>
      <c r="O107" s="170">
        <f>IFERROR(participantsB[[#This Row],[Estimated
Travel Cost]]*participantsB[[#This Row],[Multiplier]],0)</f>
        <v>0</v>
      </c>
      <c r="P107" s="170">
        <f>IFERROR(participantsB[[#This Row],[Hotel Nights]]*participantsB[[#This Row],[Multiplier]],0)</f>
        <v>0</v>
      </c>
    </row>
    <row r="108" spans="1:16" x14ac:dyDescent="0.35">
      <c r="A108" s="157" t="str">
        <f>participantsA[[#This Row],[Title]]</f>
        <v/>
      </c>
      <c r="B108" s="157" t="str">
        <f>participantsA[[#This Row],[Surname]]</f>
        <v/>
      </c>
      <c r="C108" s="157" t="str">
        <f>participantsA[[#This Row],[First Name]]</f>
        <v/>
      </c>
      <c r="D108" s="157" t="str">
        <f>participantsA[[#This Row],[Institution]]</f>
        <v/>
      </c>
      <c r="E108" s="158" t="str">
        <f>participantsA[[#This Row],[Country]]</f>
        <v/>
      </c>
      <c r="F108" s="157" t="str">
        <f>participantsA[[#This Row],[Role]]</f>
        <v/>
      </c>
      <c r="G108" s="73" t="str">
        <f>""</f>
        <v/>
      </c>
      <c r="H108" s="73" t="str">
        <f>""</f>
        <v/>
      </c>
      <c r="I108" s="73" t="str">
        <f>""</f>
        <v/>
      </c>
      <c r="J108" s="73" t="str">
        <f>""</f>
        <v/>
      </c>
      <c r="K108" s="164" t="str">
        <f>IFERROR(IF(MAX(0,participantsB[[#This Row],[Departure Date]]-participantsB[[#This Row],[Arrival
Date]]),MAX(0,participantsB[[#This Row],[Departure Date]]-participantsB[[#This Row],[Arrival
Date]]),""),"")</f>
        <v/>
      </c>
      <c r="L108" s="73" t="str">
        <f>""</f>
        <v/>
      </c>
      <c r="M108" s="163" t="str">
        <f>""</f>
        <v/>
      </c>
      <c r="N108" s="169">
        <f>IFERROR(IF(participantsB[[#This Row],[Role]]="Speaker",1,INDEX(countries[Subsidy],MATCH(participantsB[[#This Row],[Country]],countries[Country],0))),0)</f>
        <v>0</v>
      </c>
      <c r="O108" s="170">
        <f>IFERROR(participantsB[[#This Row],[Estimated
Travel Cost]]*participantsB[[#This Row],[Multiplier]],0)</f>
        <v>0</v>
      </c>
      <c r="P108" s="170">
        <f>IFERROR(participantsB[[#This Row],[Hotel Nights]]*participantsB[[#This Row],[Multiplier]],0)</f>
        <v>0</v>
      </c>
    </row>
    <row r="109" spans="1:16" x14ac:dyDescent="0.35">
      <c r="A109" s="157" t="str">
        <f>participantsA[[#This Row],[Title]]</f>
        <v/>
      </c>
      <c r="B109" s="157" t="str">
        <f>participantsA[[#This Row],[Surname]]</f>
        <v/>
      </c>
      <c r="C109" s="157" t="str">
        <f>participantsA[[#This Row],[First Name]]</f>
        <v/>
      </c>
      <c r="D109" s="157" t="str">
        <f>participantsA[[#This Row],[Institution]]</f>
        <v/>
      </c>
      <c r="E109" s="158" t="str">
        <f>participantsA[[#This Row],[Country]]</f>
        <v/>
      </c>
      <c r="F109" s="157" t="str">
        <f>participantsA[[#This Row],[Role]]</f>
        <v/>
      </c>
      <c r="G109" s="73" t="str">
        <f>""</f>
        <v/>
      </c>
      <c r="H109" s="73" t="str">
        <f>""</f>
        <v/>
      </c>
      <c r="I109" s="73" t="str">
        <f>""</f>
        <v/>
      </c>
      <c r="J109" s="73" t="str">
        <f>""</f>
        <v/>
      </c>
      <c r="K109" s="164" t="str">
        <f>IFERROR(IF(MAX(0,participantsB[[#This Row],[Departure Date]]-participantsB[[#This Row],[Arrival
Date]]),MAX(0,participantsB[[#This Row],[Departure Date]]-participantsB[[#This Row],[Arrival
Date]]),""),"")</f>
        <v/>
      </c>
      <c r="L109" s="73" t="str">
        <f>""</f>
        <v/>
      </c>
      <c r="M109" s="163" t="str">
        <f>""</f>
        <v/>
      </c>
      <c r="N109" s="169">
        <f>IFERROR(IF(participantsB[[#This Row],[Role]]="Speaker",1,INDEX(countries[Subsidy],MATCH(participantsB[[#This Row],[Country]],countries[Country],0))),0)</f>
        <v>0</v>
      </c>
      <c r="O109" s="170">
        <f>IFERROR(participantsB[[#This Row],[Estimated
Travel Cost]]*participantsB[[#This Row],[Multiplier]],0)</f>
        <v>0</v>
      </c>
      <c r="P109" s="170">
        <f>IFERROR(participantsB[[#This Row],[Hotel Nights]]*participantsB[[#This Row],[Multiplier]],0)</f>
        <v>0</v>
      </c>
    </row>
    <row r="110" spans="1:16" x14ac:dyDescent="0.35">
      <c r="A110" s="157" t="str">
        <f>participantsA[[#This Row],[Title]]</f>
        <v/>
      </c>
      <c r="B110" s="157" t="str">
        <f>participantsA[[#This Row],[Surname]]</f>
        <v/>
      </c>
      <c r="C110" s="157" t="str">
        <f>participantsA[[#This Row],[First Name]]</f>
        <v/>
      </c>
      <c r="D110" s="157" t="str">
        <f>participantsA[[#This Row],[Institution]]</f>
        <v/>
      </c>
      <c r="E110" s="158" t="str">
        <f>participantsA[[#This Row],[Country]]</f>
        <v/>
      </c>
      <c r="F110" s="157" t="str">
        <f>participantsA[[#This Row],[Role]]</f>
        <v/>
      </c>
      <c r="G110" s="73" t="str">
        <f>""</f>
        <v/>
      </c>
      <c r="H110" s="73" t="str">
        <f>""</f>
        <v/>
      </c>
      <c r="I110" s="73" t="str">
        <f>""</f>
        <v/>
      </c>
      <c r="J110" s="73" t="str">
        <f>""</f>
        <v/>
      </c>
      <c r="K110" s="164" t="str">
        <f>IFERROR(IF(MAX(0,participantsB[[#This Row],[Departure Date]]-participantsB[[#This Row],[Arrival
Date]]),MAX(0,participantsB[[#This Row],[Departure Date]]-participantsB[[#This Row],[Arrival
Date]]),""),"")</f>
        <v/>
      </c>
      <c r="L110" s="73" t="str">
        <f>""</f>
        <v/>
      </c>
      <c r="M110" s="163" t="str">
        <f>""</f>
        <v/>
      </c>
      <c r="N110" s="169">
        <f>IFERROR(IF(participantsB[[#This Row],[Role]]="Speaker",1,INDEX(countries[Subsidy],MATCH(participantsB[[#This Row],[Country]],countries[Country],0))),0)</f>
        <v>0</v>
      </c>
      <c r="O110" s="170">
        <f>IFERROR(participantsB[[#This Row],[Estimated
Travel Cost]]*participantsB[[#This Row],[Multiplier]],0)</f>
        <v>0</v>
      </c>
      <c r="P110" s="170">
        <f>IFERROR(participantsB[[#This Row],[Hotel Nights]]*participantsB[[#This Row],[Multiplier]],0)</f>
        <v>0</v>
      </c>
    </row>
    <row r="111" spans="1:16" x14ac:dyDescent="0.35">
      <c r="A111" s="157" t="str">
        <f>participantsA[[#This Row],[Title]]</f>
        <v/>
      </c>
      <c r="B111" s="157" t="str">
        <f>participantsA[[#This Row],[Surname]]</f>
        <v/>
      </c>
      <c r="C111" s="157" t="str">
        <f>participantsA[[#This Row],[First Name]]</f>
        <v/>
      </c>
      <c r="D111" s="157" t="str">
        <f>participantsA[[#This Row],[Institution]]</f>
        <v/>
      </c>
      <c r="E111" s="158" t="str">
        <f>participantsA[[#This Row],[Country]]</f>
        <v/>
      </c>
      <c r="F111" s="157" t="str">
        <f>participantsA[[#This Row],[Role]]</f>
        <v/>
      </c>
      <c r="G111" s="73" t="str">
        <f>""</f>
        <v/>
      </c>
      <c r="H111" s="73" t="str">
        <f>""</f>
        <v/>
      </c>
      <c r="I111" s="73" t="str">
        <f>""</f>
        <v/>
      </c>
      <c r="J111" s="73" t="str">
        <f>""</f>
        <v/>
      </c>
      <c r="K111" s="164" t="str">
        <f>IFERROR(IF(MAX(0,participantsB[[#This Row],[Departure Date]]-participantsB[[#This Row],[Arrival
Date]]),MAX(0,participantsB[[#This Row],[Departure Date]]-participantsB[[#This Row],[Arrival
Date]]),""),"")</f>
        <v/>
      </c>
      <c r="L111" s="73" t="str">
        <f>""</f>
        <v/>
      </c>
      <c r="M111" s="163" t="str">
        <f>""</f>
        <v/>
      </c>
      <c r="N111" s="169">
        <f>IFERROR(IF(participantsB[[#This Row],[Role]]="Speaker",1,INDEX(countries[Subsidy],MATCH(participantsB[[#This Row],[Country]],countries[Country],0))),0)</f>
        <v>0</v>
      </c>
      <c r="O111" s="170">
        <f>IFERROR(participantsB[[#This Row],[Estimated
Travel Cost]]*participantsB[[#This Row],[Multiplier]],0)</f>
        <v>0</v>
      </c>
      <c r="P111" s="170">
        <f>IFERROR(participantsB[[#This Row],[Hotel Nights]]*participantsB[[#This Row],[Multiplier]],0)</f>
        <v>0</v>
      </c>
    </row>
    <row r="112" spans="1:16" x14ac:dyDescent="0.35">
      <c r="A112" s="157" t="str">
        <f>participantsA[[#This Row],[Title]]</f>
        <v/>
      </c>
      <c r="B112" s="157" t="str">
        <f>participantsA[[#This Row],[Surname]]</f>
        <v/>
      </c>
      <c r="C112" s="157" t="str">
        <f>participantsA[[#This Row],[First Name]]</f>
        <v/>
      </c>
      <c r="D112" s="157" t="str">
        <f>participantsA[[#This Row],[Institution]]</f>
        <v/>
      </c>
      <c r="E112" s="158" t="str">
        <f>participantsA[[#This Row],[Country]]</f>
        <v/>
      </c>
      <c r="F112" s="157" t="str">
        <f>participantsA[[#This Row],[Role]]</f>
        <v/>
      </c>
      <c r="G112" s="73" t="str">
        <f>""</f>
        <v/>
      </c>
      <c r="H112" s="73" t="str">
        <f>""</f>
        <v/>
      </c>
      <c r="I112" s="73" t="str">
        <f>""</f>
        <v/>
      </c>
      <c r="J112" s="73" t="str">
        <f>""</f>
        <v/>
      </c>
      <c r="K112" s="164" t="str">
        <f>IFERROR(IF(MAX(0,participantsB[[#This Row],[Departure Date]]-participantsB[[#This Row],[Arrival
Date]]),MAX(0,participantsB[[#This Row],[Departure Date]]-participantsB[[#This Row],[Arrival
Date]]),""),"")</f>
        <v/>
      </c>
      <c r="L112" s="73" t="str">
        <f>""</f>
        <v/>
      </c>
      <c r="M112" s="163" t="str">
        <f>""</f>
        <v/>
      </c>
      <c r="N112" s="169">
        <f>IFERROR(IF(participantsB[[#This Row],[Role]]="Speaker",1,INDEX(countries[Subsidy],MATCH(participantsB[[#This Row],[Country]],countries[Country],0))),0)</f>
        <v>0</v>
      </c>
      <c r="O112" s="170">
        <f>IFERROR(participantsB[[#This Row],[Estimated
Travel Cost]]*participantsB[[#This Row],[Multiplier]],0)</f>
        <v>0</v>
      </c>
      <c r="P112" s="170">
        <f>IFERROR(participantsB[[#This Row],[Hotel Nights]]*participantsB[[#This Row],[Multiplier]],0)</f>
        <v>0</v>
      </c>
    </row>
    <row r="113" spans="1:16" x14ac:dyDescent="0.35">
      <c r="A113" s="157" t="str">
        <f>participantsA[[#This Row],[Title]]</f>
        <v/>
      </c>
      <c r="B113" s="157" t="str">
        <f>participantsA[[#This Row],[Surname]]</f>
        <v/>
      </c>
      <c r="C113" s="157" t="str">
        <f>participantsA[[#This Row],[First Name]]</f>
        <v/>
      </c>
      <c r="D113" s="157" t="str">
        <f>participantsA[[#This Row],[Institution]]</f>
        <v/>
      </c>
      <c r="E113" s="158" t="str">
        <f>participantsA[[#This Row],[Country]]</f>
        <v/>
      </c>
      <c r="F113" s="157" t="str">
        <f>participantsA[[#This Row],[Role]]</f>
        <v/>
      </c>
      <c r="G113" s="73" t="str">
        <f>""</f>
        <v/>
      </c>
      <c r="H113" s="73" t="str">
        <f>""</f>
        <v/>
      </c>
      <c r="I113" s="73" t="str">
        <f>""</f>
        <v/>
      </c>
      <c r="J113" s="73" t="str">
        <f>""</f>
        <v/>
      </c>
      <c r="K113" s="164" t="str">
        <f>IFERROR(IF(MAX(0,participantsB[[#This Row],[Departure Date]]-participantsB[[#This Row],[Arrival
Date]]),MAX(0,participantsB[[#This Row],[Departure Date]]-participantsB[[#This Row],[Arrival
Date]]),""),"")</f>
        <v/>
      </c>
      <c r="L113" s="73" t="str">
        <f>""</f>
        <v/>
      </c>
      <c r="M113" s="163" t="str">
        <f>""</f>
        <v/>
      </c>
      <c r="N113" s="169">
        <f>IFERROR(IF(participantsB[[#This Row],[Role]]="Speaker",1,INDEX(countries[Subsidy],MATCH(participantsB[[#This Row],[Country]],countries[Country],0))),0)</f>
        <v>0</v>
      </c>
      <c r="O113" s="170">
        <f>IFERROR(participantsB[[#This Row],[Estimated
Travel Cost]]*participantsB[[#This Row],[Multiplier]],0)</f>
        <v>0</v>
      </c>
      <c r="P113" s="170">
        <f>IFERROR(participantsB[[#This Row],[Hotel Nights]]*participantsB[[#This Row],[Multiplier]],0)</f>
        <v>0</v>
      </c>
    </row>
    <row r="114" spans="1:16" x14ac:dyDescent="0.35">
      <c r="A114" s="157" t="str">
        <f>participantsA[[#This Row],[Title]]</f>
        <v/>
      </c>
      <c r="B114" s="157" t="str">
        <f>participantsA[[#This Row],[Surname]]</f>
        <v/>
      </c>
      <c r="C114" s="157" t="str">
        <f>participantsA[[#This Row],[First Name]]</f>
        <v/>
      </c>
      <c r="D114" s="157" t="str">
        <f>participantsA[[#This Row],[Institution]]</f>
        <v/>
      </c>
      <c r="E114" s="158" t="str">
        <f>participantsA[[#This Row],[Country]]</f>
        <v/>
      </c>
      <c r="F114" s="157" t="str">
        <f>participantsA[[#This Row],[Role]]</f>
        <v/>
      </c>
      <c r="G114" s="73" t="str">
        <f>""</f>
        <v/>
      </c>
      <c r="H114" s="73" t="str">
        <f>""</f>
        <v/>
      </c>
      <c r="I114" s="73" t="str">
        <f>""</f>
        <v/>
      </c>
      <c r="J114" s="73" t="str">
        <f>""</f>
        <v/>
      </c>
      <c r="K114" s="164" t="str">
        <f>IFERROR(IF(MAX(0,participantsB[[#This Row],[Departure Date]]-participantsB[[#This Row],[Arrival
Date]]),MAX(0,participantsB[[#This Row],[Departure Date]]-participantsB[[#This Row],[Arrival
Date]]),""),"")</f>
        <v/>
      </c>
      <c r="L114" s="73" t="str">
        <f>""</f>
        <v/>
      </c>
      <c r="M114" s="163" t="str">
        <f>""</f>
        <v/>
      </c>
      <c r="N114" s="169">
        <f>IFERROR(IF(participantsB[[#This Row],[Role]]="Speaker",1,INDEX(countries[Subsidy],MATCH(participantsB[[#This Row],[Country]],countries[Country],0))),0)</f>
        <v>0</v>
      </c>
      <c r="O114" s="170">
        <f>IFERROR(participantsB[[#This Row],[Estimated
Travel Cost]]*participantsB[[#This Row],[Multiplier]],0)</f>
        <v>0</v>
      </c>
      <c r="P114" s="170">
        <f>IFERROR(participantsB[[#This Row],[Hotel Nights]]*participantsB[[#This Row],[Multiplier]],0)</f>
        <v>0</v>
      </c>
    </row>
    <row r="115" spans="1:16" x14ac:dyDescent="0.35">
      <c r="A115" s="157" t="str">
        <f>participantsA[[#This Row],[Title]]</f>
        <v/>
      </c>
      <c r="B115" s="157" t="str">
        <f>participantsA[[#This Row],[Surname]]</f>
        <v/>
      </c>
      <c r="C115" s="157" t="str">
        <f>participantsA[[#This Row],[First Name]]</f>
        <v/>
      </c>
      <c r="D115" s="157" t="str">
        <f>participantsA[[#This Row],[Institution]]</f>
        <v/>
      </c>
      <c r="E115" s="158" t="str">
        <f>participantsA[[#This Row],[Country]]</f>
        <v/>
      </c>
      <c r="F115" s="157" t="str">
        <f>participantsA[[#This Row],[Role]]</f>
        <v/>
      </c>
      <c r="G115" s="73" t="str">
        <f>""</f>
        <v/>
      </c>
      <c r="H115" s="73" t="str">
        <f>""</f>
        <v/>
      </c>
      <c r="I115" s="73" t="str">
        <f>""</f>
        <v/>
      </c>
      <c r="J115" s="73" t="str">
        <f>""</f>
        <v/>
      </c>
      <c r="K115" s="164" t="str">
        <f>IFERROR(IF(MAX(0,participantsB[[#This Row],[Departure Date]]-participantsB[[#This Row],[Arrival
Date]]),MAX(0,participantsB[[#This Row],[Departure Date]]-participantsB[[#This Row],[Arrival
Date]]),""),"")</f>
        <v/>
      </c>
      <c r="L115" s="73" t="str">
        <f>""</f>
        <v/>
      </c>
      <c r="M115" s="163" t="str">
        <f>""</f>
        <v/>
      </c>
      <c r="N115" s="169">
        <f>IFERROR(IF(participantsB[[#This Row],[Role]]="Speaker",1,INDEX(countries[Subsidy],MATCH(participantsB[[#This Row],[Country]],countries[Country],0))),0)</f>
        <v>0</v>
      </c>
      <c r="O115" s="170">
        <f>IFERROR(participantsB[[#This Row],[Estimated
Travel Cost]]*participantsB[[#This Row],[Multiplier]],0)</f>
        <v>0</v>
      </c>
      <c r="P115" s="170">
        <f>IFERROR(participantsB[[#This Row],[Hotel Nights]]*participantsB[[#This Row],[Multiplier]],0)</f>
        <v>0</v>
      </c>
    </row>
    <row r="116" spans="1:16" x14ac:dyDescent="0.35">
      <c r="A116" s="157" t="str">
        <f>participantsA[[#This Row],[Title]]</f>
        <v/>
      </c>
      <c r="B116" s="157" t="str">
        <f>participantsA[[#This Row],[Surname]]</f>
        <v/>
      </c>
      <c r="C116" s="157" t="str">
        <f>participantsA[[#This Row],[First Name]]</f>
        <v/>
      </c>
      <c r="D116" s="157" t="str">
        <f>participantsA[[#This Row],[Institution]]</f>
        <v/>
      </c>
      <c r="E116" s="158" t="str">
        <f>participantsA[[#This Row],[Country]]</f>
        <v/>
      </c>
      <c r="F116" s="157" t="str">
        <f>participantsA[[#This Row],[Role]]</f>
        <v/>
      </c>
      <c r="G116" s="73" t="str">
        <f>""</f>
        <v/>
      </c>
      <c r="H116" s="73" t="str">
        <f>""</f>
        <v/>
      </c>
      <c r="I116" s="73" t="str">
        <f>""</f>
        <v/>
      </c>
      <c r="J116" s="73" t="str">
        <f>""</f>
        <v/>
      </c>
      <c r="K116" s="164" t="str">
        <f>IFERROR(IF(MAX(0,participantsB[[#This Row],[Departure Date]]-participantsB[[#This Row],[Arrival
Date]]),MAX(0,participantsB[[#This Row],[Departure Date]]-participantsB[[#This Row],[Arrival
Date]]),""),"")</f>
        <v/>
      </c>
      <c r="L116" s="73" t="str">
        <f>""</f>
        <v/>
      </c>
      <c r="M116" s="163" t="str">
        <f>""</f>
        <v/>
      </c>
      <c r="N116" s="169">
        <f>IFERROR(IF(participantsB[[#This Row],[Role]]="Speaker",1,INDEX(countries[Subsidy],MATCH(participantsB[[#This Row],[Country]],countries[Country],0))),0)</f>
        <v>0</v>
      </c>
      <c r="O116" s="170">
        <f>IFERROR(participantsB[[#This Row],[Estimated
Travel Cost]]*participantsB[[#This Row],[Multiplier]],0)</f>
        <v>0</v>
      </c>
      <c r="P116" s="170">
        <f>IFERROR(participantsB[[#This Row],[Hotel Nights]]*participantsB[[#This Row],[Multiplier]],0)</f>
        <v>0</v>
      </c>
    </row>
    <row r="117" spans="1:16" x14ac:dyDescent="0.35">
      <c r="A117" s="157" t="str">
        <f>participantsA[[#This Row],[Title]]</f>
        <v/>
      </c>
      <c r="B117" s="157" t="str">
        <f>participantsA[[#This Row],[Surname]]</f>
        <v/>
      </c>
      <c r="C117" s="157" t="str">
        <f>participantsA[[#This Row],[First Name]]</f>
        <v/>
      </c>
      <c r="D117" s="157" t="str">
        <f>participantsA[[#This Row],[Institution]]</f>
        <v/>
      </c>
      <c r="E117" s="158" t="str">
        <f>participantsA[[#This Row],[Country]]</f>
        <v/>
      </c>
      <c r="F117" s="157" t="str">
        <f>participantsA[[#This Row],[Role]]</f>
        <v/>
      </c>
      <c r="G117" s="73" t="str">
        <f>""</f>
        <v/>
      </c>
      <c r="H117" s="73" t="str">
        <f>""</f>
        <v/>
      </c>
      <c r="I117" s="73" t="str">
        <f>""</f>
        <v/>
      </c>
      <c r="J117" s="73" t="str">
        <f>""</f>
        <v/>
      </c>
      <c r="K117" s="164" t="str">
        <f>IFERROR(IF(MAX(0,participantsB[[#This Row],[Departure Date]]-participantsB[[#This Row],[Arrival
Date]]),MAX(0,participantsB[[#This Row],[Departure Date]]-participantsB[[#This Row],[Arrival
Date]]),""),"")</f>
        <v/>
      </c>
      <c r="L117" s="73" t="str">
        <f>""</f>
        <v/>
      </c>
      <c r="M117" s="163" t="str">
        <f>""</f>
        <v/>
      </c>
      <c r="N117" s="169">
        <f>IFERROR(IF(participantsB[[#This Row],[Role]]="Speaker",1,INDEX(countries[Subsidy],MATCH(participantsB[[#This Row],[Country]],countries[Country],0))),0)</f>
        <v>0</v>
      </c>
      <c r="O117" s="170">
        <f>IFERROR(participantsB[[#This Row],[Estimated
Travel Cost]]*participantsB[[#This Row],[Multiplier]],0)</f>
        <v>0</v>
      </c>
      <c r="P117" s="170">
        <f>IFERROR(participantsB[[#This Row],[Hotel Nights]]*participantsB[[#This Row],[Multiplier]],0)</f>
        <v>0</v>
      </c>
    </row>
    <row r="118" spans="1:16" x14ac:dyDescent="0.35">
      <c r="A118" s="157" t="str">
        <f>participantsA[[#This Row],[Title]]</f>
        <v/>
      </c>
      <c r="B118" s="157" t="str">
        <f>participantsA[[#This Row],[Surname]]</f>
        <v/>
      </c>
      <c r="C118" s="157" t="str">
        <f>participantsA[[#This Row],[First Name]]</f>
        <v/>
      </c>
      <c r="D118" s="157" t="str">
        <f>participantsA[[#This Row],[Institution]]</f>
        <v/>
      </c>
      <c r="E118" s="158" t="str">
        <f>participantsA[[#This Row],[Country]]</f>
        <v/>
      </c>
      <c r="F118" s="157" t="str">
        <f>participantsA[[#This Row],[Role]]</f>
        <v/>
      </c>
      <c r="G118" s="73" t="str">
        <f>""</f>
        <v/>
      </c>
      <c r="H118" s="73" t="str">
        <f>""</f>
        <v/>
      </c>
      <c r="I118" s="73" t="str">
        <f>""</f>
        <v/>
      </c>
      <c r="J118" s="73" t="str">
        <f>""</f>
        <v/>
      </c>
      <c r="K118" s="164" t="str">
        <f>IFERROR(IF(MAX(0,participantsB[[#This Row],[Departure Date]]-participantsB[[#This Row],[Arrival
Date]]),MAX(0,participantsB[[#This Row],[Departure Date]]-participantsB[[#This Row],[Arrival
Date]]),""),"")</f>
        <v/>
      </c>
      <c r="L118" s="73" t="str">
        <f>""</f>
        <v/>
      </c>
      <c r="M118" s="163" t="str">
        <f>""</f>
        <v/>
      </c>
      <c r="N118" s="169">
        <f>IFERROR(IF(participantsB[[#This Row],[Role]]="Speaker",1,INDEX(countries[Subsidy],MATCH(participantsB[[#This Row],[Country]],countries[Country],0))),0)</f>
        <v>0</v>
      </c>
      <c r="O118" s="170">
        <f>IFERROR(participantsB[[#This Row],[Estimated
Travel Cost]]*participantsB[[#This Row],[Multiplier]],0)</f>
        <v>0</v>
      </c>
      <c r="P118" s="170">
        <f>IFERROR(participantsB[[#This Row],[Hotel Nights]]*participantsB[[#This Row],[Multiplier]],0)</f>
        <v>0</v>
      </c>
    </row>
    <row r="119" spans="1:16" x14ac:dyDescent="0.35">
      <c r="A119" s="157" t="str">
        <f>participantsA[[#This Row],[Title]]</f>
        <v/>
      </c>
      <c r="B119" s="157" t="str">
        <f>participantsA[[#This Row],[Surname]]</f>
        <v/>
      </c>
      <c r="C119" s="157" t="str">
        <f>participantsA[[#This Row],[First Name]]</f>
        <v/>
      </c>
      <c r="D119" s="157" t="str">
        <f>participantsA[[#This Row],[Institution]]</f>
        <v/>
      </c>
      <c r="E119" s="158" t="str">
        <f>participantsA[[#This Row],[Country]]</f>
        <v/>
      </c>
      <c r="F119" s="157" t="str">
        <f>participantsA[[#This Row],[Role]]</f>
        <v/>
      </c>
      <c r="G119" s="73" t="str">
        <f>""</f>
        <v/>
      </c>
      <c r="H119" s="73" t="str">
        <f>""</f>
        <v/>
      </c>
      <c r="I119" s="73" t="str">
        <f>""</f>
        <v/>
      </c>
      <c r="J119" s="73" t="str">
        <f>""</f>
        <v/>
      </c>
      <c r="K119" s="164" t="str">
        <f>IFERROR(IF(MAX(0,participantsB[[#This Row],[Departure Date]]-participantsB[[#This Row],[Arrival
Date]]),MAX(0,participantsB[[#This Row],[Departure Date]]-participantsB[[#This Row],[Arrival
Date]]),""),"")</f>
        <v/>
      </c>
      <c r="L119" s="73" t="str">
        <f>""</f>
        <v/>
      </c>
      <c r="M119" s="163" t="str">
        <f>""</f>
        <v/>
      </c>
      <c r="N119" s="169">
        <f>IFERROR(IF(participantsB[[#This Row],[Role]]="Speaker",1,INDEX(countries[Subsidy],MATCH(participantsB[[#This Row],[Country]],countries[Country],0))),0)</f>
        <v>0</v>
      </c>
      <c r="O119" s="170">
        <f>IFERROR(participantsB[[#This Row],[Estimated
Travel Cost]]*participantsB[[#This Row],[Multiplier]],0)</f>
        <v>0</v>
      </c>
      <c r="P119" s="170">
        <f>IFERROR(participantsB[[#This Row],[Hotel Nights]]*participantsB[[#This Row],[Multiplier]],0)</f>
        <v>0</v>
      </c>
    </row>
    <row r="120" spans="1:16" x14ac:dyDescent="0.35">
      <c r="A120" s="157" t="str">
        <f>participantsA[[#This Row],[Title]]</f>
        <v/>
      </c>
      <c r="B120" s="157" t="str">
        <f>participantsA[[#This Row],[Surname]]</f>
        <v/>
      </c>
      <c r="C120" s="157" t="str">
        <f>participantsA[[#This Row],[First Name]]</f>
        <v/>
      </c>
      <c r="D120" s="157" t="str">
        <f>participantsA[[#This Row],[Institution]]</f>
        <v/>
      </c>
      <c r="E120" s="158" t="str">
        <f>participantsA[[#This Row],[Country]]</f>
        <v/>
      </c>
      <c r="F120" s="157" t="str">
        <f>participantsA[[#This Row],[Role]]</f>
        <v/>
      </c>
      <c r="G120" s="73" t="str">
        <f>""</f>
        <v/>
      </c>
      <c r="H120" s="73" t="str">
        <f>""</f>
        <v/>
      </c>
      <c r="I120" s="73" t="str">
        <f>""</f>
        <v/>
      </c>
      <c r="J120" s="73" t="str">
        <f>""</f>
        <v/>
      </c>
      <c r="K120" s="164" t="str">
        <f>IFERROR(IF(MAX(0,participantsB[[#This Row],[Departure Date]]-participantsB[[#This Row],[Arrival
Date]]),MAX(0,participantsB[[#This Row],[Departure Date]]-participantsB[[#This Row],[Arrival
Date]]),""),"")</f>
        <v/>
      </c>
      <c r="L120" s="73" t="str">
        <f>""</f>
        <v/>
      </c>
      <c r="M120" s="163" t="str">
        <f>""</f>
        <v/>
      </c>
      <c r="N120" s="169">
        <f>IFERROR(IF(participantsB[[#This Row],[Role]]="Speaker",1,INDEX(countries[Subsidy],MATCH(participantsB[[#This Row],[Country]],countries[Country],0))),0)</f>
        <v>0</v>
      </c>
      <c r="O120" s="170">
        <f>IFERROR(participantsB[[#This Row],[Estimated
Travel Cost]]*participantsB[[#This Row],[Multiplier]],0)</f>
        <v>0</v>
      </c>
      <c r="P120" s="170">
        <f>IFERROR(participantsB[[#This Row],[Hotel Nights]]*participantsB[[#This Row],[Multiplier]],0)</f>
        <v>0</v>
      </c>
    </row>
    <row r="121" spans="1:16" x14ac:dyDescent="0.35">
      <c r="A121" s="157" t="str">
        <f>participantsA[[#This Row],[Title]]</f>
        <v/>
      </c>
      <c r="B121" s="157" t="str">
        <f>participantsA[[#This Row],[Surname]]</f>
        <v/>
      </c>
      <c r="C121" s="157" t="str">
        <f>participantsA[[#This Row],[First Name]]</f>
        <v/>
      </c>
      <c r="D121" s="157" t="str">
        <f>participantsA[[#This Row],[Institution]]</f>
        <v/>
      </c>
      <c r="E121" s="158" t="str">
        <f>participantsA[[#This Row],[Country]]</f>
        <v/>
      </c>
      <c r="F121" s="157" t="str">
        <f>participantsA[[#This Row],[Role]]</f>
        <v/>
      </c>
      <c r="G121" s="73" t="str">
        <f>""</f>
        <v/>
      </c>
      <c r="H121" s="73" t="str">
        <f>""</f>
        <v/>
      </c>
      <c r="I121" s="73" t="str">
        <f>""</f>
        <v/>
      </c>
      <c r="J121" s="73" t="str">
        <f>""</f>
        <v/>
      </c>
      <c r="K121" s="164" t="str">
        <f>IFERROR(IF(MAX(0,participantsB[[#This Row],[Departure Date]]-participantsB[[#This Row],[Arrival
Date]]),MAX(0,participantsB[[#This Row],[Departure Date]]-participantsB[[#This Row],[Arrival
Date]]),""),"")</f>
        <v/>
      </c>
      <c r="L121" s="73" t="str">
        <f>""</f>
        <v/>
      </c>
      <c r="M121" s="163" t="str">
        <f>""</f>
        <v/>
      </c>
      <c r="N121" s="169">
        <f>IFERROR(IF(participantsB[[#This Row],[Role]]="Speaker",1,INDEX(countries[Subsidy],MATCH(participantsB[[#This Row],[Country]],countries[Country],0))),0)</f>
        <v>0</v>
      </c>
      <c r="O121" s="170">
        <f>IFERROR(participantsB[[#This Row],[Estimated
Travel Cost]]*participantsB[[#This Row],[Multiplier]],0)</f>
        <v>0</v>
      </c>
      <c r="P121" s="170">
        <f>IFERROR(participantsB[[#This Row],[Hotel Nights]]*participantsB[[#This Row],[Multiplier]],0)</f>
        <v>0</v>
      </c>
    </row>
    <row r="122" spans="1:16" x14ac:dyDescent="0.35">
      <c r="A122" s="157" t="str">
        <f>participantsA[[#This Row],[Title]]</f>
        <v/>
      </c>
      <c r="B122" s="157" t="str">
        <f>participantsA[[#This Row],[Surname]]</f>
        <v/>
      </c>
      <c r="C122" s="157" t="str">
        <f>participantsA[[#This Row],[First Name]]</f>
        <v/>
      </c>
      <c r="D122" s="157" t="str">
        <f>participantsA[[#This Row],[Institution]]</f>
        <v/>
      </c>
      <c r="E122" s="158" t="str">
        <f>participantsA[[#This Row],[Country]]</f>
        <v/>
      </c>
      <c r="F122" s="157" t="str">
        <f>participantsA[[#This Row],[Role]]</f>
        <v/>
      </c>
      <c r="G122" s="73" t="str">
        <f>""</f>
        <v/>
      </c>
      <c r="H122" s="73" t="str">
        <f>""</f>
        <v/>
      </c>
      <c r="I122" s="73" t="str">
        <f>""</f>
        <v/>
      </c>
      <c r="J122" s="73" t="str">
        <f>""</f>
        <v/>
      </c>
      <c r="K122" s="164" t="str">
        <f>IFERROR(IF(MAX(0,participantsB[[#This Row],[Departure Date]]-participantsB[[#This Row],[Arrival
Date]]),MAX(0,participantsB[[#This Row],[Departure Date]]-participantsB[[#This Row],[Arrival
Date]]),""),"")</f>
        <v/>
      </c>
      <c r="L122" s="73" t="str">
        <f>""</f>
        <v/>
      </c>
      <c r="M122" s="163" t="str">
        <f>""</f>
        <v/>
      </c>
      <c r="N122" s="169">
        <f>IFERROR(IF(participantsB[[#This Row],[Role]]="Speaker",1,INDEX(countries[Subsidy],MATCH(participantsB[[#This Row],[Country]],countries[Country],0))),0)</f>
        <v>0</v>
      </c>
      <c r="O122" s="170">
        <f>IFERROR(participantsB[[#This Row],[Estimated
Travel Cost]]*participantsB[[#This Row],[Multiplier]],0)</f>
        <v>0</v>
      </c>
      <c r="P122" s="170">
        <f>IFERROR(participantsB[[#This Row],[Hotel Nights]]*participantsB[[#This Row],[Multiplier]],0)</f>
        <v>0</v>
      </c>
    </row>
    <row r="123" spans="1:16" x14ac:dyDescent="0.35">
      <c r="A123" s="157" t="str">
        <f>participantsA[[#This Row],[Title]]</f>
        <v/>
      </c>
      <c r="B123" s="157" t="str">
        <f>participantsA[[#This Row],[Surname]]</f>
        <v/>
      </c>
      <c r="C123" s="157" t="str">
        <f>participantsA[[#This Row],[First Name]]</f>
        <v/>
      </c>
      <c r="D123" s="157" t="str">
        <f>participantsA[[#This Row],[Institution]]</f>
        <v/>
      </c>
      <c r="E123" s="158" t="str">
        <f>participantsA[[#This Row],[Country]]</f>
        <v/>
      </c>
      <c r="F123" s="157" t="str">
        <f>participantsA[[#This Row],[Role]]</f>
        <v/>
      </c>
      <c r="G123" s="73" t="str">
        <f>""</f>
        <v/>
      </c>
      <c r="H123" s="73" t="str">
        <f>""</f>
        <v/>
      </c>
      <c r="I123" s="73" t="str">
        <f>""</f>
        <v/>
      </c>
      <c r="J123" s="73" t="str">
        <f>""</f>
        <v/>
      </c>
      <c r="K123" s="164" t="str">
        <f>IFERROR(IF(MAX(0,participantsB[[#This Row],[Departure Date]]-participantsB[[#This Row],[Arrival
Date]]),MAX(0,participantsB[[#This Row],[Departure Date]]-participantsB[[#This Row],[Arrival
Date]]),""),"")</f>
        <v/>
      </c>
      <c r="L123" s="73" t="str">
        <f>""</f>
        <v/>
      </c>
      <c r="M123" s="163" t="str">
        <f>""</f>
        <v/>
      </c>
      <c r="N123" s="169">
        <f>IFERROR(IF(participantsB[[#This Row],[Role]]="Speaker",1,INDEX(countries[Subsidy],MATCH(participantsB[[#This Row],[Country]],countries[Country],0))),0)</f>
        <v>0</v>
      </c>
      <c r="O123" s="170">
        <f>IFERROR(participantsB[[#This Row],[Estimated
Travel Cost]]*participantsB[[#This Row],[Multiplier]],0)</f>
        <v>0</v>
      </c>
      <c r="P123" s="170">
        <f>IFERROR(participantsB[[#This Row],[Hotel Nights]]*participantsB[[#This Row],[Multiplier]],0)</f>
        <v>0</v>
      </c>
    </row>
    <row r="124" spans="1:16" x14ac:dyDescent="0.35">
      <c r="A124" s="157" t="str">
        <f>participantsA[[#This Row],[Title]]</f>
        <v/>
      </c>
      <c r="B124" s="157" t="str">
        <f>participantsA[[#This Row],[Surname]]</f>
        <v/>
      </c>
      <c r="C124" s="157" t="str">
        <f>participantsA[[#This Row],[First Name]]</f>
        <v/>
      </c>
      <c r="D124" s="157" t="str">
        <f>participantsA[[#This Row],[Institution]]</f>
        <v/>
      </c>
      <c r="E124" s="158" t="str">
        <f>participantsA[[#This Row],[Country]]</f>
        <v/>
      </c>
      <c r="F124" s="157" t="str">
        <f>participantsA[[#This Row],[Role]]</f>
        <v/>
      </c>
      <c r="G124" s="73" t="str">
        <f>""</f>
        <v/>
      </c>
      <c r="H124" s="73" t="str">
        <f>""</f>
        <v/>
      </c>
      <c r="I124" s="73" t="str">
        <f>""</f>
        <v/>
      </c>
      <c r="J124" s="73" t="str">
        <f>""</f>
        <v/>
      </c>
      <c r="K124" s="164" t="str">
        <f>IFERROR(IF(MAX(0,participantsB[[#This Row],[Departure Date]]-participantsB[[#This Row],[Arrival
Date]]),MAX(0,participantsB[[#This Row],[Departure Date]]-participantsB[[#This Row],[Arrival
Date]]),""),"")</f>
        <v/>
      </c>
      <c r="L124" s="73" t="str">
        <f>""</f>
        <v/>
      </c>
      <c r="M124" s="163" t="str">
        <f>""</f>
        <v/>
      </c>
      <c r="N124" s="169">
        <f>IFERROR(IF(participantsB[[#This Row],[Role]]="Speaker",1,INDEX(countries[Subsidy],MATCH(participantsB[[#This Row],[Country]],countries[Country],0))),0)</f>
        <v>0</v>
      </c>
      <c r="O124" s="170">
        <f>IFERROR(participantsB[[#This Row],[Estimated
Travel Cost]]*participantsB[[#This Row],[Multiplier]],0)</f>
        <v>0</v>
      </c>
      <c r="P124" s="170">
        <f>IFERROR(participantsB[[#This Row],[Hotel Nights]]*participantsB[[#This Row],[Multiplier]],0)</f>
        <v>0</v>
      </c>
    </row>
    <row r="125" spans="1:16" x14ac:dyDescent="0.35">
      <c r="A125" s="157" t="str">
        <f>participantsA[[#This Row],[Title]]</f>
        <v/>
      </c>
      <c r="B125" s="157" t="str">
        <f>participantsA[[#This Row],[Surname]]</f>
        <v/>
      </c>
      <c r="C125" s="157" t="str">
        <f>participantsA[[#This Row],[First Name]]</f>
        <v/>
      </c>
      <c r="D125" s="157" t="str">
        <f>participantsA[[#This Row],[Institution]]</f>
        <v/>
      </c>
      <c r="E125" s="158" t="str">
        <f>participantsA[[#This Row],[Country]]</f>
        <v/>
      </c>
      <c r="F125" s="157" t="str">
        <f>participantsA[[#This Row],[Role]]</f>
        <v/>
      </c>
      <c r="G125" s="73" t="str">
        <f>""</f>
        <v/>
      </c>
      <c r="H125" s="73" t="str">
        <f>""</f>
        <v/>
      </c>
      <c r="I125" s="73" t="str">
        <f>""</f>
        <v/>
      </c>
      <c r="J125" s="73" t="str">
        <f>""</f>
        <v/>
      </c>
      <c r="K125" s="164" t="str">
        <f>IFERROR(IF(MAX(0,participantsB[[#This Row],[Departure Date]]-participantsB[[#This Row],[Arrival
Date]]),MAX(0,participantsB[[#This Row],[Departure Date]]-participantsB[[#This Row],[Arrival
Date]]),""),"")</f>
        <v/>
      </c>
      <c r="L125" s="73" t="str">
        <f>""</f>
        <v/>
      </c>
      <c r="M125" s="163" t="str">
        <f>""</f>
        <v/>
      </c>
      <c r="N125" s="169">
        <f>IFERROR(IF(participantsB[[#This Row],[Role]]="Speaker",1,INDEX(countries[Subsidy],MATCH(participantsB[[#This Row],[Country]],countries[Country],0))),0)</f>
        <v>0</v>
      </c>
      <c r="O125" s="170">
        <f>IFERROR(participantsB[[#This Row],[Estimated
Travel Cost]]*participantsB[[#This Row],[Multiplier]],0)</f>
        <v>0</v>
      </c>
      <c r="P125" s="170">
        <f>IFERROR(participantsB[[#This Row],[Hotel Nights]]*participantsB[[#This Row],[Multiplier]],0)</f>
        <v>0</v>
      </c>
    </row>
    <row r="126" spans="1:16" x14ac:dyDescent="0.35">
      <c r="A126" s="157" t="str">
        <f>participantsA[[#This Row],[Title]]</f>
        <v/>
      </c>
      <c r="B126" s="157" t="str">
        <f>participantsA[[#This Row],[Surname]]</f>
        <v/>
      </c>
      <c r="C126" s="157" t="str">
        <f>participantsA[[#This Row],[First Name]]</f>
        <v/>
      </c>
      <c r="D126" s="157" t="str">
        <f>participantsA[[#This Row],[Institution]]</f>
        <v/>
      </c>
      <c r="E126" s="158" t="str">
        <f>participantsA[[#This Row],[Country]]</f>
        <v/>
      </c>
      <c r="F126" s="157" t="str">
        <f>participantsA[[#This Row],[Role]]</f>
        <v/>
      </c>
      <c r="G126" s="73" t="str">
        <f>""</f>
        <v/>
      </c>
      <c r="H126" s="73" t="str">
        <f>""</f>
        <v/>
      </c>
      <c r="I126" s="73" t="str">
        <f>""</f>
        <v/>
      </c>
      <c r="J126" s="73" t="str">
        <f>""</f>
        <v/>
      </c>
      <c r="K126" s="164" t="str">
        <f>IFERROR(IF(MAX(0,participantsB[[#This Row],[Departure Date]]-participantsB[[#This Row],[Arrival
Date]]),MAX(0,participantsB[[#This Row],[Departure Date]]-participantsB[[#This Row],[Arrival
Date]]),""),"")</f>
        <v/>
      </c>
      <c r="L126" s="73" t="str">
        <f>""</f>
        <v/>
      </c>
      <c r="M126" s="163" t="str">
        <f>""</f>
        <v/>
      </c>
      <c r="N126" s="169">
        <f>IFERROR(IF(participantsB[[#This Row],[Role]]="Speaker",1,INDEX(countries[Subsidy],MATCH(participantsB[[#This Row],[Country]],countries[Country],0))),0)</f>
        <v>0</v>
      </c>
      <c r="O126" s="170">
        <f>IFERROR(participantsB[[#This Row],[Estimated
Travel Cost]]*participantsB[[#This Row],[Multiplier]],0)</f>
        <v>0</v>
      </c>
      <c r="P126" s="170">
        <f>IFERROR(participantsB[[#This Row],[Hotel Nights]]*participantsB[[#This Row],[Multiplier]],0)</f>
        <v>0</v>
      </c>
    </row>
    <row r="127" spans="1:16" x14ac:dyDescent="0.35">
      <c r="A127" s="157" t="str">
        <f>participantsA[[#This Row],[Title]]</f>
        <v/>
      </c>
      <c r="B127" s="157" t="str">
        <f>participantsA[[#This Row],[Surname]]</f>
        <v/>
      </c>
      <c r="C127" s="157" t="str">
        <f>participantsA[[#This Row],[First Name]]</f>
        <v/>
      </c>
      <c r="D127" s="157" t="str">
        <f>participantsA[[#This Row],[Institution]]</f>
        <v/>
      </c>
      <c r="E127" s="158" t="str">
        <f>participantsA[[#This Row],[Country]]</f>
        <v/>
      </c>
      <c r="F127" s="157" t="str">
        <f>participantsA[[#This Row],[Role]]</f>
        <v/>
      </c>
      <c r="G127" s="73" t="str">
        <f>""</f>
        <v/>
      </c>
      <c r="H127" s="73" t="str">
        <f>""</f>
        <v/>
      </c>
      <c r="I127" s="73" t="str">
        <f>""</f>
        <v/>
      </c>
      <c r="J127" s="73" t="str">
        <f>""</f>
        <v/>
      </c>
      <c r="K127" s="164" t="str">
        <f>IFERROR(IF(MAX(0,participantsB[[#This Row],[Departure Date]]-participantsB[[#This Row],[Arrival
Date]]),MAX(0,participantsB[[#This Row],[Departure Date]]-participantsB[[#This Row],[Arrival
Date]]),""),"")</f>
        <v/>
      </c>
      <c r="L127" s="73" t="str">
        <f>""</f>
        <v/>
      </c>
      <c r="M127" s="163" t="str">
        <f>""</f>
        <v/>
      </c>
      <c r="N127" s="169">
        <f>IFERROR(IF(participantsB[[#This Row],[Role]]="Speaker",1,INDEX(countries[Subsidy],MATCH(participantsB[[#This Row],[Country]],countries[Country],0))),0)</f>
        <v>0</v>
      </c>
      <c r="O127" s="170">
        <f>IFERROR(participantsB[[#This Row],[Estimated
Travel Cost]]*participantsB[[#This Row],[Multiplier]],0)</f>
        <v>0</v>
      </c>
      <c r="P127" s="170">
        <f>IFERROR(participantsB[[#This Row],[Hotel Nights]]*participantsB[[#This Row],[Multiplier]],0)</f>
        <v>0</v>
      </c>
    </row>
    <row r="128" spans="1:16" x14ac:dyDescent="0.35">
      <c r="A128" s="157" t="str">
        <f>participantsA[[#This Row],[Title]]</f>
        <v/>
      </c>
      <c r="B128" s="157" t="str">
        <f>participantsA[[#This Row],[Surname]]</f>
        <v/>
      </c>
      <c r="C128" s="157" t="str">
        <f>participantsA[[#This Row],[First Name]]</f>
        <v/>
      </c>
      <c r="D128" s="157" t="str">
        <f>participantsA[[#This Row],[Institution]]</f>
        <v/>
      </c>
      <c r="E128" s="158" t="str">
        <f>participantsA[[#This Row],[Country]]</f>
        <v/>
      </c>
      <c r="F128" s="157" t="str">
        <f>participantsA[[#This Row],[Role]]</f>
        <v/>
      </c>
      <c r="G128" s="73" t="str">
        <f>""</f>
        <v/>
      </c>
      <c r="H128" s="73" t="str">
        <f>""</f>
        <v/>
      </c>
      <c r="I128" s="73" t="str">
        <f>""</f>
        <v/>
      </c>
      <c r="J128" s="73" t="str">
        <f>""</f>
        <v/>
      </c>
      <c r="K128" s="164" t="str">
        <f>IFERROR(IF(MAX(0,participantsB[[#This Row],[Departure Date]]-participantsB[[#This Row],[Arrival
Date]]),MAX(0,participantsB[[#This Row],[Departure Date]]-participantsB[[#This Row],[Arrival
Date]]),""),"")</f>
        <v/>
      </c>
      <c r="L128" s="73" t="str">
        <f>""</f>
        <v/>
      </c>
      <c r="M128" s="163" t="str">
        <f>""</f>
        <v/>
      </c>
      <c r="N128" s="169">
        <f>IFERROR(IF(participantsB[[#This Row],[Role]]="Speaker",1,INDEX(countries[Subsidy],MATCH(participantsB[[#This Row],[Country]],countries[Country],0))),0)</f>
        <v>0</v>
      </c>
      <c r="O128" s="170">
        <f>IFERROR(participantsB[[#This Row],[Estimated
Travel Cost]]*participantsB[[#This Row],[Multiplier]],0)</f>
        <v>0</v>
      </c>
      <c r="P128" s="170">
        <f>IFERROR(participantsB[[#This Row],[Hotel Nights]]*participantsB[[#This Row],[Multiplier]],0)</f>
        <v>0</v>
      </c>
    </row>
    <row r="129" spans="1:16" x14ac:dyDescent="0.35">
      <c r="A129" s="157" t="str">
        <f>participantsA[[#This Row],[Title]]</f>
        <v/>
      </c>
      <c r="B129" s="157" t="str">
        <f>participantsA[[#This Row],[Surname]]</f>
        <v/>
      </c>
      <c r="C129" s="157" t="str">
        <f>participantsA[[#This Row],[First Name]]</f>
        <v/>
      </c>
      <c r="D129" s="157" t="str">
        <f>participantsA[[#This Row],[Institution]]</f>
        <v/>
      </c>
      <c r="E129" s="158" t="str">
        <f>participantsA[[#This Row],[Country]]</f>
        <v/>
      </c>
      <c r="F129" s="157" t="str">
        <f>participantsA[[#This Row],[Role]]</f>
        <v/>
      </c>
      <c r="G129" s="73" t="str">
        <f>""</f>
        <v/>
      </c>
      <c r="H129" s="73" t="str">
        <f>""</f>
        <v/>
      </c>
      <c r="I129" s="73" t="str">
        <f>""</f>
        <v/>
      </c>
      <c r="J129" s="73" t="str">
        <f>""</f>
        <v/>
      </c>
      <c r="K129" s="164" t="str">
        <f>IFERROR(IF(MAX(0,participantsB[[#This Row],[Departure Date]]-participantsB[[#This Row],[Arrival
Date]]),MAX(0,participantsB[[#This Row],[Departure Date]]-participantsB[[#This Row],[Arrival
Date]]),""),"")</f>
        <v/>
      </c>
      <c r="L129" s="73" t="str">
        <f>""</f>
        <v/>
      </c>
      <c r="M129" s="163" t="str">
        <f>""</f>
        <v/>
      </c>
      <c r="N129" s="169">
        <f>IFERROR(IF(participantsB[[#This Row],[Role]]="Speaker",1,INDEX(countries[Subsidy],MATCH(participantsB[[#This Row],[Country]],countries[Country],0))),0)</f>
        <v>0</v>
      </c>
      <c r="O129" s="170">
        <f>IFERROR(participantsB[[#This Row],[Estimated
Travel Cost]]*participantsB[[#This Row],[Multiplier]],0)</f>
        <v>0</v>
      </c>
      <c r="P129" s="170">
        <f>IFERROR(participantsB[[#This Row],[Hotel Nights]]*participantsB[[#This Row],[Multiplier]],0)</f>
        <v>0</v>
      </c>
    </row>
    <row r="130" spans="1:16" x14ac:dyDescent="0.35">
      <c r="A130" s="157" t="str">
        <f>participantsA[[#This Row],[Title]]</f>
        <v/>
      </c>
      <c r="B130" s="157" t="str">
        <f>participantsA[[#This Row],[Surname]]</f>
        <v/>
      </c>
      <c r="C130" s="157" t="str">
        <f>participantsA[[#This Row],[First Name]]</f>
        <v/>
      </c>
      <c r="D130" s="157" t="str">
        <f>participantsA[[#This Row],[Institution]]</f>
        <v/>
      </c>
      <c r="E130" s="158" t="str">
        <f>participantsA[[#This Row],[Country]]</f>
        <v/>
      </c>
      <c r="F130" s="157" t="str">
        <f>participantsA[[#This Row],[Role]]</f>
        <v/>
      </c>
      <c r="G130" s="73" t="str">
        <f>""</f>
        <v/>
      </c>
      <c r="H130" s="73" t="str">
        <f>""</f>
        <v/>
      </c>
      <c r="I130" s="73" t="str">
        <f>""</f>
        <v/>
      </c>
      <c r="J130" s="73" t="str">
        <f>""</f>
        <v/>
      </c>
      <c r="K130" s="164" t="str">
        <f>IFERROR(IF(MAX(0,participantsB[[#This Row],[Departure Date]]-participantsB[[#This Row],[Arrival
Date]]),MAX(0,participantsB[[#This Row],[Departure Date]]-participantsB[[#This Row],[Arrival
Date]]),""),"")</f>
        <v/>
      </c>
      <c r="L130" s="73" t="str">
        <f>""</f>
        <v/>
      </c>
      <c r="M130" s="163" t="str">
        <f>""</f>
        <v/>
      </c>
      <c r="N130" s="169">
        <f>IFERROR(IF(participantsB[[#This Row],[Role]]="Speaker",1,INDEX(countries[Subsidy],MATCH(participantsB[[#This Row],[Country]],countries[Country],0))),0)</f>
        <v>0</v>
      </c>
      <c r="O130" s="170">
        <f>IFERROR(participantsB[[#This Row],[Estimated
Travel Cost]]*participantsB[[#This Row],[Multiplier]],0)</f>
        <v>0</v>
      </c>
      <c r="P130" s="170">
        <f>IFERROR(participantsB[[#This Row],[Hotel Nights]]*participantsB[[#This Row],[Multiplier]],0)</f>
        <v>0</v>
      </c>
    </row>
    <row r="131" spans="1:16" x14ac:dyDescent="0.35">
      <c r="A131" s="157" t="str">
        <f>participantsA[[#This Row],[Title]]</f>
        <v/>
      </c>
      <c r="B131" s="157" t="str">
        <f>participantsA[[#This Row],[Surname]]</f>
        <v/>
      </c>
      <c r="C131" s="157" t="str">
        <f>participantsA[[#This Row],[First Name]]</f>
        <v/>
      </c>
      <c r="D131" s="157" t="str">
        <f>participantsA[[#This Row],[Institution]]</f>
        <v/>
      </c>
      <c r="E131" s="158" t="str">
        <f>participantsA[[#This Row],[Country]]</f>
        <v/>
      </c>
      <c r="F131" s="157" t="str">
        <f>participantsA[[#This Row],[Role]]</f>
        <v/>
      </c>
      <c r="G131" s="73" t="str">
        <f>""</f>
        <v/>
      </c>
      <c r="H131" s="73" t="str">
        <f>""</f>
        <v/>
      </c>
      <c r="I131" s="73" t="str">
        <f>""</f>
        <v/>
      </c>
      <c r="J131" s="73" t="str">
        <f>""</f>
        <v/>
      </c>
      <c r="K131" s="164" t="str">
        <f>IFERROR(IF(MAX(0,participantsB[[#This Row],[Departure Date]]-participantsB[[#This Row],[Arrival
Date]]),MAX(0,participantsB[[#This Row],[Departure Date]]-participantsB[[#This Row],[Arrival
Date]]),""),"")</f>
        <v/>
      </c>
      <c r="L131" s="73" t="str">
        <f>""</f>
        <v/>
      </c>
      <c r="M131" s="163" t="str">
        <f>""</f>
        <v/>
      </c>
      <c r="N131" s="169">
        <f>IFERROR(IF(participantsB[[#This Row],[Role]]="Speaker",1,INDEX(countries[Subsidy],MATCH(participantsB[[#This Row],[Country]],countries[Country],0))),0)</f>
        <v>0</v>
      </c>
      <c r="O131" s="170">
        <f>IFERROR(participantsB[[#This Row],[Estimated
Travel Cost]]*participantsB[[#This Row],[Multiplier]],0)</f>
        <v>0</v>
      </c>
      <c r="P131" s="170">
        <f>IFERROR(participantsB[[#This Row],[Hotel Nights]]*participantsB[[#This Row],[Multiplier]],0)</f>
        <v>0</v>
      </c>
    </row>
    <row r="132" spans="1:16" x14ac:dyDescent="0.35">
      <c r="A132" s="157" t="str">
        <f>participantsA[[#This Row],[Title]]</f>
        <v/>
      </c>
      <c r="B132" s="157" t="str">
        <f>participantsA[[#This Row],[Surname]]</f>
        <v/>
      </c>
      <c r="C132" s="157" t="str">
        <f>participantsA[[#This Row],[First Name]]</f>
        <v/>
      </c>
      <c r="D132" s="157" t="str">
        <f>participantsA[[#This Row],[Institution]]</f>
        <v/>
      </c>
      <c r="E132" s="158" t="str">
        <f>participantsA[[#This Row],[Country]]</f>
        <v/>
      </c>
      <c r="F132" s="157" t="str">
        <f>participantsA[[#This Row],[Role]]</f>
        <v/>
      </c>
      <c r="G132" s="73" t="str">
        <f>""</f>
        <v/>
      </c>
      <c r="H132" s="73" t="str">
        <f>""</f>
        <v/>
      </c>
      <c r="I132" s="73" t="str">
        <f>""</f>
        <v/>
      </c>
      <c r="J132" s="73" t="str">
        <f>""</f>
        <v/>
      </c>
      <c r="K132" s="164" t="str">
        <f>IFERROR(IF(MAX(0,participantsB[[#This Row],[Departure Date]]-participantsB[[#This Row],[Arrival
Date]]),MAX(0,participantsB[[#This Row],[Departure Date]]-participantsB[[#This Row],[Arrival
Date]]),""),"")</f>
        <v/>
      </c>
      <c r="L132" s="73" t="str">
        <f>""</f>
        <v/>
      </c>
      <c r="M132" s="163" t="str">
        <f>""</f>
        <v/>
      </c>
      <c r="N132" s="169">
        <f>IFERROR(IF(participantsB[[#This Row],[Role]]="Speaker",1,INDEX(countries[Subsidy],MATCH(participantsB[[#This Row],[Country]],countries[Country],0))),0)</f>
        <v>0</v>
      </c>
      <c r="O132" s="170">
        <f>IFERROR(participantsB[[#This Row],[Estimated
Travel Cost]]*participantsB[[#This Row],[Multiplier]],0)</f>
        <v>0</v>
      </c>
      <c r="P132" s="170">
        <f>IFERROR(participantsB[[#This Row],[Hotel Nights]]*participantsB[[#This Row],[Multiplier]],0)</f>
        <v>0</v>
      </c>
    </row>
    <row r="133" spans="1:16" x14ac:dyDescent="0.35">
      <c r="A133" s="157" t="str">
        <f>participantsA[[#This Row],[Title]]</f>
        <v/>
      </c>
      <c r="B133" s="157" t="str">
        <f>participantsA[[#This Row],[Surname]]</f>
        <v/>
      </c>
      <c r="C133" s="157" t="str">
        <f>participantsA[[#This Row],[First Name]]</f>
        <v/>
      </c>
      <c r="D133" s="157" t="str">
        <f>participantsA[[#This Row],[Institution]]</f>
        <v/>
      </c>
      <c r="E133" s="158" t="str">
        <f>participantsA[[#This Row],[Country]]</f>
        <v/>
      </c>
      <c r="F133" s="157" t="str">
        <f>participantsA[[#This Row],[Role]]</f>
        <v/>
      </c>
      <c r="G133" s="73" t="str">
        <f>""</f>
        <v/>
      </c>
      <c r="H133" s="73" t="str">
        <f>""</f>
        <v/>
      </c>
      <c r="I133" s="73" t="str">
        <f>""</f>
        <v/>
      </c>
      <c r="J133" s="73" t="str">
        <f>""</f>
        <v/>
      </c>
      <c r="K133" s="164" t="str">
        <f>IFERROR(IF(MAX(0,participantsB[[#This Row],[Departure Date]]-participantsB[[#This Row],[Arrival
Date]]),MAX(0,participantsB[[#This Row],[Departure Date]]-participantsB[[#This Row],[Arrival
Date]]),""),"")</f>
        <v/>
      </c>
      <c r="L133" s="73" t="str">
        <f>""</f>
        <v/>
      </c>
      <c r="M133" s="163" t="str">
        <f>""</f>
        <v/>
      </c>
      <c r="N133" s="169">
        <f>IFERROR(IF(participantsB[[#This Row],[Role]]="Speaker",1,INDEX(countries[Subsidy],MATCH(participantsB[[#This Row],[Country]],countries[Country],0))),0)</f>
        <v>0</v>
      </c>
      <c r="O133" s="170">
        <f>IFERROR(participantsB[[#This Row],[Estimated
Travel Cost]]*participantsB[[#This Row],[Multiplier]],0)</f>
        <v>0</v>
      </c>
      <c r="P133" s="170">
        <f>IFERROR(participantsB[[#This Row],[Hotel Nights]]*participantsB[[#This Row],[Multiplier]],0)</f>
        <v>0</v>
      </c>
    </row>
    <row r="134" spans="1:16" x14ac:dyDescent="0.35">
      <c r="A134" s="157" t="str">
        <f>participantsA[[#This Row],[Title]]</f>
        <v/>
      </c>
      <c r="B134" s="157" t="str">
        <f>participantsA[[#This Row],[Surname]]</f>
        <v/>
      </c>
      <c r="C134" s="157" t="str">
        <f>participantsA[[#This Row],[First Name]]</f>
        <v/>
      </c>
      <c r="D134" s="157" t="str">
        <f>participantsA[[#This Row],[Institution]]</f>
        <v/>
      </c>
      <c r="E134" s="158" t="str">
        <f>participantsA[[#This Row],[Country]]</f>
        <v/>
      </c>
      <c r="F134" s="157" t="str">
        <f>participantsA[[#This Row],[Role]]</f>
        <v/>
      </c>
      <c r="G134" s="73" t="str">
        <f>""</f>
        <v/>
      </c>
      <c r="H134" s="73" t="str">
        <f>""</f>
        <v/>
      </c>
      <c r="I134" s="73" t="str">
        <f>""</f>
        <v/>
      </c>
      <c r="J134" s="73" t="str">
        <f>""</f>
        <v/>
      </c>
      <c r="K134" s="164" t="str">
        <f>IFERROR(IF(MAX(0,participantsB[[#This Row],[Departure Date]]-participantsB[[#This Row],[Arrival
Date]]),MAX(0,participantsB[[#This Row],[Departure Date]]-participantsB[[#This Row],[Arrival
Date]]),""),"")</f>
        <v/>
      </c>
      <c r="L134" s="73" t="str">
        <f>""</f>
        <v/>
      </c>
      <c r="M134" s="163" t="str">
        <f>""</f>
        <v/>
      </c>
      <c r="N134" s="169">
        <f>IFERROR(IF(participantsB[[#This Row],[Role]]="Speaker",1,INDEX(countries[Subsidy],MATCH(participantsB[[#This Row],[Country]],countries[Country],0))),0)</f>
        <v>0</v>
      </c>
      <c r="O134" s="170">
        <f>IFERROR(participantsB[[#This Row],[Estimated
Travel Cost]]*participantsB[[#This Row],[Multiplier]],0)</f>
        <v>0</v>
      </c>
      <c r="P134" s="170">
        <f>IFERROR(participantsB[[#This Row],[Hotel Nights]]*participantsB[[#This Row],[Multiplier]],0)</f>
        <v>0</v>
      </c>
    </row>
    <row r="135" spans="1:16" x14ac:dyDescent="0.35">
      <c r="A135" s="157" t="str">
        <f>participantsA[[#This Row],[Title]]</f>
        <v/>
      </c>
      <c r="B135" s="157" t="str">
        <f>participantsA[[#This Row],[Surname]]</f>
        <v/>
      </c>
      <c r="C135" s="157" t="str">
        <f>participantsA[[#This Row],[First Name]]</f>
        <v/>
      </c>
      <c r="D135" s="157" t="str">
        <f>participantsA[[#This Row],[Institution]]</f>
        <v/>
      </c>
      <c r="E135" s="158" t="str">
        <f>participantsA[[#This Row],[Country]]</f>
        <v/>
      </c>
      <c r="F135" s="157" t="str">
        <f>participantsA[[#This Row],[Role]]</f>
        <v/>
      </c>
      <c r="G135" s="73" t="str">
        <f>""</f>
        <v/>
      </c>
      <c r="H135" s="73" t="str">
        <f>""</f>
        <v/>
      </c>
      <c r="I135" s="73" t="str">
        <f>""</f>
        <v/>
      </c>
      <c r="J135" s="73" t="str">
        <f>""</f>
        <v/>
      </c>
      <c r="K135" s="164" t="str">
        <f>IFERROR(IF(MAX(0,participantsB[[#This Row],[Departure Date]]-participantsB[[#This Row],[Arrival
Date]]),MAX(0,participantsB[[#This Row],[Departure Date]]-participantsB[[#This Row],[Arrival
Date]]),""),"")</f>
        <v/>
      </c>
      <c r="L135" s="73" t="str">
        <f>""</f>
        <v/>
      </c>
      <c r="M135" s="163" t="str">
        <f>""</f>
        <v/>
      </c>
      <c r="N135" s="169">
        <f>IFERROR(IF(participantsB[[#This Row],[Role]]="Speaker",1,INDEX(countries[Subsidy],MATCH(participantsB[[#This Row],[Country]],countries[Country],0))),0)</f>
        <v>0</v>
      </c>
      <c r="O135" s="170">
        <f>IFERROR(participantsB[[#This Row],[Estimated
Travel Cost]]*participantsB[[#This Row],[Multiplier]],0)</f>
        <v>0</v>
      </c>
      <c r="P135" s="170">
        <f>IFERROR(participantsB[[#This Row],[Hotel Nights]]*participantsB[[#This Row],[Multiplier]],0)</f>
        <v>0</v>
      </c>
    </row>
    <row r="136" spans="1:16" x14ac:dyDescent="0.35">
      <c r="A136" s="157" t="str">
        <f>participantsA[[#This Row],[Title]]</f>
        <v/>
      </c>
      <c r="B136" s="157" t="str">
        <f>participantsA[[#This Row],[Surname]]</f>
        <v/>
      </c>
      <c r="C136" s="157" t="str">
        <f>participantsA[[#This Row],[First Name]]</f>
        <v/>
      </c>
      <c r="D136" s="157" t="str">
        <f>participantsA[[#This Row],[Institution]]</f>
        <v/>
      </c>
      <c r="E136" s="158" t="str">
        <f>participantsA[[#This Row],[Country]]</f>
        <v/>
      </c>
      <c r="F136" s="157" t="str">
        <f>participantsA[[#This Row],[Role]]</f>
        <v/>
      </c>
      <c r="G136" s="73" t="str">
        <f>""</f>
        <v/>
      </c>
      <c r="H136" s="73" t="str">
        <f>""</f>
        <v/>
      </c>
      <c r="I136" s="73" t="str">
        <f>""</f>
        <v/>
      </c>
      <c r="J136" s="73" t="str">
        <f>""</f>
        <v/>
      </c>
      <c r="K136" s="164" t="str">
        <f>IFERROR(IF(MAX(0,participantsB[[#This Row],[Departure Date]]-participantsB[[#This Row],[Arrival
Date]]),MAX(0,participantsB[[#This Row],[Departure Date]]-participantsB[[#This Row],[Arrival
Date]]),""),"")</f>
        <v/>
      </c>
      <c r="L136" s="73" t="str">
        <f>""</f>
        <v/>
      </c>
      <c r="M136" s="163" t="str">
        <f>""</f>
        <v/>
      </c>
      <c r="N136" s="169">
        <f>IFERROR(IF(participantsB[[#This Row],[Role]]="Speaker",1,INDEX(countries[Subsidy],MATCH(participantsB[[#This Row],[Country]],countries[Country],0))),0)</f>
        <v>0</v>
      </c>
      <c r="O136" s="170">
        <f>IFERROR(participantsB[[#This Row],[Estimated
Travel Cost]]*participantsB[[#This Row],[Multiplier]],0)</f>
        <v>0</v>
      </c>
      <c r="P136" s="170">
        <f>IFERROR(participantsB[[#This Row],[Hotel Nights]]*participantsB[[#This Row],[Multiplier]],0)</f>
        <v>0</v>
      </c>
    </row>
    <row r="137" spans="1:16" x14ac:dyDescent="0.35">
      <c r="A137" s="157" t="str">
        <f>participantsA[[#This Row],[Title]]</f>
        <v/>
      </c>
      <c r="B137" s="157" t="str">
        <f>participantsA[[#This Row],[Surname]]</f>
        <v/>
      </c>
      <c r="C137" s="157" t="str">
        <f>participantsA[[#This Row],[First Name]]</f>
        <v/>
      </c>
      <c r="D137" s="157" t="str">
        <f>participantsA[[#This Row],[Institution]]</f>
        <v/>
      </c>
      <c r="E137" s="158" t="str">
        <f>participantsA[[#This Row],[Country]]</f>
        <v/>
      </c>
      <c r="F137" s="157" t="str">
        <f>participantsA[[#This Row],[Role]]</f>
        <v/>
      </c>
      <c r="G137" s="73" t="str">
        <f>""</f>
        <v/>
      </c>
      <c r="H137" s="73" t="str">
        <f>""</f>
        <v/>
      </c>
      <c r="I137" s="73" t="str">
        <f>""</f>
        <v/>
      </c>
      <c r="J137" s="73" t="str">
        <f>""</f>
        <v/>
      </c>
      <c r="K137" s="164" t="str">
        <f>IFERROR(IF(MAX(0,participantsB[[#This Row],[Departure Date]]-participantsB[[#This Row],[Arrival
Date]]),MAX(0,participantsB[[#This Row],[Departure Date]]-participantsB[[#This Row],[Arrival
Date]]),""),"")</f>
        <v/>
      </c>
      <c r="L137" s="73" t="str">
        <f>""</f>
        <v/>
      </c>
      <c r="M137" s="163" t="str">
        <f>""</f>
        <v/>
      </c>
      <c r="N137" s="169">
        <f>IFERROR(IF(participantsB[[#This Row],[Role]]="Speaker",1,INDEX(countries[Subsidy],MATCH(participantsB[[#This Row],[Country]],countries[Country],0))),0)</f>
        <v>0</v>
      </c>
      <c r="O137" s="170">
        <f>IFERROR(participantsB[[#This Row],[Estimated
Travel Cost]]*participantsB[[#This Row],[Multiplier]],0)</f>
        <v>0</v>
      </c>
      <c r="P137" s="170">
        <f>IFERROR(participantsB[[#This Row],[Hotel Nights]]*participantsB[[#This Row],[Multiplier]],0)</f>
        <v>0</v>
      </c>
    </row>
    <row r="138" spans="1:16" x14ac:dyDescent="0.35">
      <c r="A138" s="157" t="str">
        <f>participantsA[[#This Row],[Title]]</f>
        <v/>
      </c>
      <c r="B138" s="157" t="str">
        <f>participantsA[[#This Row],[Surname]]</f>
        <v/>
      </c>
      <c r="C138" s="157" t="str">
        <f>participantsA[[#This Row],[First Name]]</f>
        <v/>
      </c>
      <c r="D138" s="157" t="str">
        <f>participantsA[[#This Row],[Institution]]</f>
        <v/>
      </c>
      <c r="E138" s="158" t="str">
        <f>participantsA[[#This Row],[Country]]</f>
        <v/>
      </c>
      <c r="F138" s="157" t="str">
        <f>participantsA[[#This Row],[Role]]</f>
        <v/>
      </c>
      <c r="G138" s="73" t="str">
        <f>""</f>
        <v/>
      </c>
      <c r="H138" s="73" t="str">
        <f>""</f>
        <v/>
      </c>
      <c r="I138" s="73" t="str">
        <f>""</f>
        <v/>
      </c>
      <c r="J138" s="73" t="str">
        <f>""</f>
        <v/>
      </c>
      <c r="K138" s="164" t="str">
        <f>IFERROR(IF(MAX(0,participantsB[[#This Row],[Departure Date]]-participantsB[[#This Row],[Arrival
Date]]),MAX(0,participantsB[[#This Row],[Departure Date]]-participantsB[[#This Row],[Arrival
Date]]),""),"")</f>
        <v/>
      </c>
      <c r="L138" s="73" t="str">
        <f>""</f>
        <v/>
      </c>
      <c r="M138" s="163" t="str">
        <f>""</f>
        <v/>
      </c>
      <c r="N138" s="169">
        <f>IFERROR(IF(participantsB[[#This Row],[Role]]="Speaker",1,INDEX(countries[Subsidy],MATCH(participantsB[[#This Row],[Country]],countries[Country],0))),0)</f>
        <v>0</v>
      </c>
      <c r="O138" s="170">
        <f>IFERROR(participantsB[[#This Row],[Estimated
Travel Cost]]*participantsB[[#This Row],[Multiplier]],0)</f>
        <v>0</v>
      </c>
      <c r="P138" s="170">
        <f>IFERROR(participantsB[[#This Row],[Hotel Nights]]*participantsB[[#This Row],[Multiplier]],0)</f>
        <v>0</v>
      </c>
    </row>
    <row r="139" spans="1:16" x14ac:dyDescent="0.35">
      <c r="A139" s="157" t="str">
        <f>participantsA[[#This Row],[Title]]</f>
        <v/>
      </c>
      <c r="B139" s="157" t="str">
        <f>participantsA[[#This Row],[Surname]]</f>
        <v/>
      </c>
      <c r="C139" s="157" t="str">
        <f>participantsA[[#This Row],[First Name]]</f>
        <v/>
      </c>
      <c r="D139" s="157" t="str">
        <f>participantsA[[#This Row],[Institution]]</f>
        <v/>
      </c>
      <c r="E139" s="158" t="str">
        <f>participantsA[[#This Row],[Country]]</f>
        <v/>
      </c>
      <c r="F139" s="157" t="str">
        <f>participantsA[[#This Row],[Role]]</f>
        <v/>
      </c>
      <c r="G139" s="73" t="str">
        <f>""</f>
        <v/>
      </c>
      <c r="H139" s="73" t="str">
        <f>""</f>
        <v/>
      </c>
      <c r="I139" s="73" t="str">
        <f>""</f>
        <v/>
      </c>
      <c r="J139" s="73" t="str">
        <f>""</f>
        <v/>
      </c>
      <c r="K139" s="164" t="str">
        <f>IFERROR(IF(MAX(0,participantsB[[#This Row],[Departure Date]]-participantsB[[#This Row],[Arrival
Date]]),MAX(0,participantsB[[#This Row],[Departure Date]]-participantsB[[#This Row],[Arrival
Date]]),""),"")</f>
        <v/>
      </c>
      <c r="L139" s="73" t="str">
        <f>""</f>
        <v/>
      </c>
      <c r="M139" s="163" t="str">
        <f>""</f>
        <v/>
      </c>
      <c r="N139" s="169">
        <f>IFERROR(IF(participantsB[[#This Row],[Role]]="Speaker",1,INDEX(countries[Subsidy],MATCH(participantsB[[#This Row],[Country]],countries[Country],0))),0)</f>
        <v>0</v>
      </c>
      <c r="O139" s="170">
        <f>IFERROR(participantsB[[#This Row],[Estimated
Travel Cost]]*participantsB[[#This Row],[Multiplier]],0)</f>
        <v>0</v>
      </c>
      <c r="P139" s="170">
        <f>IFERROR(participantsB[[#This Row],[Hotel Nights]]*participantsB[[#This Row],[Multiplier]],0)</f>
        <v>0</v>
      </c>
    </row>
    <row r="140" spans="1:16" x14ac:dyDescent="0.35">
      <c r="A140" s="157" t="str">
        <f>participantsA[[#This Row],[Title]]</f>
        <v/>
      </c>
      <c r="B140" s="157" t="str">
        <f>participantsA[[#This Row],[Surname]]</f>
        <v/>
      </c>
      <c r="C140" s="157" t="str">
        <f>participantsA[[#This Row],[First Name]]</f>
        <v/>
      </c>
      <c r="D140" s="157" t="str">
        <f>participantsA[[#This Row],[Institution]]</f>
        <v/>
      </c>
      <c r="E140" s="158" t="str">
        <f>participantsA[[#This Row],[Country]]</f>
        <v/>
      </c>
      <c r="F140" s="157" t="str">
        <f>participantsA[[#This Row],[Role]]</f>
        <v/>
      </c>
      <c r="G140" s="73" t="str">
        <f>""</f>
        <v/>
      </c>
      <c r="H140" s="73" t="str">
        <f>""</f>
        <v/>
      </c>
      <c r="I140" s="73" t="str">
        <f>""</f>
        <v/>
      </c>
      <c r="J140" s="73" t="str">
        <f>""</f>
        <v/>
      </c>
      <c r="K140" s="164" t="str">
        <f>IFERROR(IF(MAX(0,participantsB[[#This Row],[Departure Date]]-participantsB[[#This Row],[Arrival
Date]]),MAX(0,participantsB[[#This Row],[Departure Date]]-participantsB[[#This Row],[Arrival
Date]]),""),"")</f>
        <v/>
      </c>
      <c r="L140" s="73" t="str">
        <f>""</f>
        <v/>
      </c>
      <c r="M140" s="163" t="str">
        <f>""</f>
        <v/>
      </c>
      <c r="N140" s="169">
        <f>IFERROR(IF(participantsB[[#This Row],[Role]]="Speaker",1,INDEX(countries[Subsidy],MATCH(participantsB[[#This Row],[Country]],countries[Country],0))),0)</f>
        <v>0</v>
      </c>
      <c r="O140" s="170">
        <f>IFERROR(participantsB[[#This Row],[Estimated
Travel Cost]]*participantsB[[#This Row],[Multiplier]],0)</f>
        <v>0</v>
      </c>
      <c r="P140" s="170">
        <f>IFERROR(participantsB[[#This Row],[Hotel Nights]]*participantsB[[#This Row],[Multiplier]],0)</f>
        <v>0</v>
      </c>
    </row>
    <row r="141" spans="1:16" x14ac:dyDescent="0.35">
      <c r="A141" s="157" t="str">
        <f>participantsA[[#This Row],[Title]]</f>
        <v/>
      </c>
      <c r="B141" s="157" t="str">
        <f>participantsA[[#This Row],[Surname]]</f>
        <v/>
      </c>
      <c r="C141" s="157" t="str">
        <f>participantsA[[#This Row],[First Name]]</f>
        <v/>
      </c>
      <c r="D141" s="157" t="str">
        <f>participantsA[[#This Row],[Institution]]</f>
        <v/>
      </c>
      <c r="E141" s="158" t="str">
        <f>participantsA[[#This Row],[Country]]</f>
        <v/>
      </c>
      <c r="F141" s="157" t="str">
        <f>participantsA[[#This Row],[Role]]</f>
        <v/>
      </c>
      <c r="G141" s="73" t="str">
        <f>""</f>
        <v/>
      </c>
      <c r="H141" s="73" t="str">
        <f>""</f>
        <v/>
      </c>
      <c r="I141" s="73" t="str">
        <f>""</f>
        <v/>
      </c>
      <c r="J141" s="73" t="str">
        <f>""</f>
        <v/>
      </c>
      <c r="K141" s="164" t="str">
        <f>IFERROR(IF(MAX(0,participantsB[[#This Row],[Departure Date]]-participantsB[[#This Row],[Arrival
Date]]),MAX(0,participantsB[[#This Row],[Departure Date]]-participantsB[[#This Row],[Arrival
Date]]),""),"")</f>
        <v/>
      </c>
      <c r="L141" s="73" t="str">
        <f>""</f>
        <v/>
      </c>
      <c r="M141" s="163" t="str">
        <f>""</f>
        <v/>
      </c>
      <c r="N141" s="169">
        <f>IFERROR(IF(participantsB[[#This Row],[Role]]="Speaker",1,INDEX(countries[Subsidy],MATCH(participantsB[[#This Row],[Country]],countries[Country],0))),0)</f>
        <v>0</v>
      </c>
      <c r="O141" s="170">
        <f>IFERROR(participantsB[[#This Row],[Estimated
Travel Cost]]*participantsB[[#This Row],[Multiplier]],0)</f>
        <v>0</v>
      </c>
      <c r="P141" s="170">
        <f>IFERROR(participantsB[[#This Row],[Hotel Nights]]*participantsB[[#This Row],[Multiplier]],0)</f>
        <v>0</v>
      </c>
    </row>
    <row r="142" spans="1:16" x14ac:dyDescent="0.35">
      <c r="A142" s="157" t="str">
        <f>participantsA[[#This Row],[Title]]</f>
        <v/>
      </c>
      <c r="B142" s="157" t="str">
        <f>participantsA[[#This Row],[Surname]]</f>
        <v/>
      </c>
      <c r="C142" s="157" t="str">
        <f>participantsA[[#This Row],[First Name]]</f>
        <v/>
      </c>
      <c r="D142" s="157" t="str">
        <f>participantsA[[#This Row],[Institution]]</f>
        <v/>
      </c>
      <c r="E142" s="158" t="str">
        <f>participantsA[[#This Row],[Country]]</f>
        <v/>
      </c>
      <c r="F142" s="157" t="str">
        <f>participantsA[[#This Row],[Role]]</f>
        <v/>
      </c>
      <c r="G142" s="73" t="str">
        <f>""</f>
        <v/>
      </c>
      <c r="H142" s="73" t="str">
        <f>""</f>
        <v/>
      </c>
      <c r="I142" s="73" t="str">
        <f>""</f>
        <v/>
      </c>
      <c r="J142" s="73" t="str">
        <f>""</f>
        <v/>
      </c>
      <c r="K142" s="164" t="str">
        <f>IFERROR(IF(MAX(0,participantsB[[#This Row],[Departure Date]]-participantsB[[#This Row],[Arrival
Date]]),MAX(0,participantsB[[#This Row],[Departure Date]]-participantsB[[#This Row],[Arrival
Date]]),""),"")</f>
        <v/>
      </c>
      <c r="L142" s="73" t="str">
        <f>""</f>
        <v/>
      </c>
      <c r="M142" s="163" t="str">
        <f>""</f>
        <v/>
      </c>
      <c r="N142" s="169">
        <f>IFERROR(IF(participantsB[[#This Row],[Role]]="Speaker",1,INDEX(countries[Subsidy],MATCH(participantsB[[#This Row],[Country]],countries[Country],0))),0)</f>
        <v>0</v>
      </c>
      <c r="O142" s="170">
        <f>IFERROR(participantsB[[#This Row],[Estimated
Travel Cost]]*participantsB[[#This Row],[Multiplier]],0)</f>
        <v>0</v>
      </c>
      <c r="P142" s="170">
        <f>IFERROR(participantsB[[#This Row],[Hotel Nights]]*participantsB[[#This Row],[Multiplier]],0)</f>
        <v>0</v>
      </c>
    </row>
    <row r="143" spans="1:16" x14ac:dyDescent="0.35">
      <c r="A143" s="157" t="str">
        <f>participantsA[[#This Row],[Title]]</f>
        <v/>
      </c>
      <c r="B143" s="157" t="str">
        <f>participantsA[[#This Row],[Surname]]</f>
        <v/>
      </c>
      <c r="C143" s="157" t="str">
        <f>participantsA[[#This Row],[First Name]]</f>
        <v/>
      </c>
      <c r="D143" s="157" t="str">
        <f>participantsA[[#This Row],[Institution]]</f>
        <v/>
      </c>
      <c r="E143" s="158" t="str">
        <f>participantsA[[#This Row],[Country]]</f>
        <v/>
      </c>
      <c r="F143" s="157" t="str">
        <f>participantsA[[#This Row],[Role]]</f>
        <v/>
      </c>
      <c r="G143" s="73" t="str">
        <f>""</f>
        <v/>
      </c>
      <c r="H143" s="73" t="str">
        <f>""</f>
        <v/>
      </c>
      <c r="I143" s="73" t="str">
        <f>""</f>
        <v/>
      </c>
      <c r="J143" s="73" t="str">
        <f>""</f>
        <v/>
      </c>
      <c r="K143" s="164" t="str">
        <f>IFERROR(IF(MAX(0,participantsB[[#This Row],[Departure Date]]-participantsB[[#This Row],[Arrival
Date]]),MAX(0,participantsB[[#This Row],[Departure Date]]-participantsB[[#This Row],[Arrival
Date]]),""),"")</f>
        <v/>
      </c>
      <c r="L143" s="73" t="str">
        <f>""</f>
        <v/>
      </c>
      <c r="M143" s="163" t="str">
        <f>""</f>
        <v/>
      </c>
      <c r="N143" s="169">
        <f>IFERROR(IF(participantsB[[#This Row],[Role]]="Speaker",1,INDEX(countries[Subsidy],MATCH(participantsB[[#This Row],[Country]],countries[Country],0))),0)</f>
        <v>0</v>
      </c>
      <c r="O143" s="170">
        <f>IFERROR(participantsB[[#This Row],[Estimated
Travel Cost]]*participantsB[[#This Row],[Multiplier]],0)</f>
        <v>0</v>
      </c>
      <c r="P143" s="170">
        <f>IFERROR(participantsB[[#This Row],[Hotel Nights]]*participantsB[[#This Row],[Multiplier]],0)</f>
        <v>0</v>
      </c>
    </row>
    <row r="144" spans="1:16" x14ac:dyDescent="0.35">
      <c r="A144" s="157" t="str">
        <f>participantsA[[#This Row],[Title]]</f>
        <v/>
      </c>
      <c r="B144" s="157" t="str">
        <f>participantsA[[#This Row],[Surname]]</f>
        <v/>
      </c>
      <c r="C144" s="157" t="str">
        <f>participantsA[[#This Row],[First Name]]</f>
        <v/>
      </c>
      <c r="D144" s="157" t="str">
        <f>participantsA[[#This Row],[Institution]]</f>
        <v/>
      </c>
      <c r="E144" s="158" t="str">
        <f>participantsA[[#This Row],[Country]]</f>
        <v/>
      </c>
      <c r="F144" s="157" t="str">
        <f>participantsA[[#This Row],[Role]]</f>
        <v/>
      </c>
      <c r="G144" s="73" t="str">
        <f>""</f>
        <v/>
      </c>
      <c r="H144" s="73" t="str">
        <f>""</f>
        <v/>
      </c>
      <c r="I144" s="73" t="str">
        <f>""</f>
        <v/>
      </c>
      <c r="J144" s="73" t="str">
        <f>""</f>
        <v/>
      </c>
      <c r="K144" s="164" t="str">
        <f>IFERROR(IF(MAX(0,participantsB[[#This Row],[Departure Date]]-participantsB[[#This Row],[Arrival
Date]]),MAX(0,participantsB[[#This Row],[Departure Date]]-participantsB[[#This Row],[Arrival
Date]]),""),"")</f>
        <v/>
      </c>
      <c r="L144" s="73" t="str">
        <f>""</f>
        <v/>
      </c>
      <c r="M144" s="163" t="str">
        <f>""</f>
        <v/>
      </c>
      <c r="N144" s="169">
        <f>IFERROR(IF(participantsB[[#This Row],[Role]]="Speaker",1,INDEX(countries[Subsidy],MATCH(participantsB[[#This Row],[Country]],countries[Country],0))),0)</f>
        <v>0</v>
      </c>
      <c r="O144" s="170">
        <f>IFERROR(participantsB[[#This Row],[Estimated
Travel Cost]]*participantsB[[#This Row],[Multiplier]],0)</f>
        <v>0</v>
      </c>
      <c r="P144" s="170">
        <f>IFERROR(participantsB[[#This Row],[Hotel Nights]]*participantsB[[#This Row],[Multiplier]],0)</f>
        <v>0</v>
      </c>
    </row>
    <row r="145" spans="1:16" x14ac:dyDescent="0.35">
      <c r="A145" s="157" t="str">
        <f>participantsA[[#This Row],[Title]]</f>
        <v/>
      </c>
      <c r="B145" s="157" t="str">
        <f>participantsA[[#This Row],[Surname]]</f>
        <v/>
      </c>
      <c r="C145" s="157" t="str">
        <f>participantsA[[#This Row],[First Name]]</f>
        <v/>
      </c>
      <c r="D145" s="157" t="str">
        <f>participantsA[[#This Row],[Institution]]</f>
        <v/>
      </c>
      <c r="E145" s="158" t="str">
        <f>participantsA[[#This Row],[Country]]</f>
        <v/>
      </c>
      <c r="F145" s="157" t="str">
        <f>participantsA[[#This Row],[Role]]</f>
        <v/>
      </c>
      <c r="G145" s="73" t="str">
        <f>""</f>
        <v/>
      </c>
      <c r="H145" s="73" t="str">
        <f>""</f>
        <v/>
      </c>
      <c r="I145" s="73" t="str">
        <f>""</f>
        <v/>
      </c>
      <c r="J145" s="73" t="str">
        <f>""</f>
        <v/>
      </c>
      <c r="K145" s="164" t="str">
        <f>IFERROR(IF(MAX(0,participantsB[[#This Row],[Departure Date]]-participantsB[[#This Row],[Arrival
Date]]),MAX(0,participantsB[[#This Row],[Departure Date]]-participantsB[[#This Row],[Arrival
Date]]),""),"")</f>
        <v/>
      </c>
      <c r="L145" s="73" t="str">
        <f>""</f>
        <v/>
      </c>
      <c r="M145" s="163" t="str">
        <f>""</f>
        <v/>
      </c>
      <c r="N145" s="169">
        <f>IFERROR(IF(participantsB[[#This Row],[Role]]="Speaker",1,INDEX(countries[Subsidy],MATCH(participantsB[[#This Row],[Country]],countries[Country],0))),0)</f>
        <v>0</v>
      </c>
      <c r="O145" s="170">
        <f>IFERROR(participantsB[[#This Row],[Estimated
Travel Cost]]*participantsB[[#This Row],[Multiplier]],0)</f>
        <v>0</v>
      </c>
      <c r="P145" s="170">
        <f>IFERROR(participantsB[[#This Row],[Hotel Nights]]*participantsB[[#This Row],[Multiplier]],0)</f>
        <v>0</v>
      </c>
    </row>
    <row r="146" spans="1:16" x14ac:dyDescent="0.35">
      <c r="A146" s="157" t="str">
        <f>participantsA[[#This Row],[Title]]</f>
        <v/>
      </c>
      <c r="B146" s="157" t="str">
        <f>participantsA[[#This Row],[Surname]]</f>
        <v/>
      </c>
      <c r="C146" s="157" t="str">
        <f>participantsA[[#This Row],[First Name]]</f>
        <v/>
      </c>
      <c r="D146" s="157" t="str">
        <f>participantsA[[#This Row],[Institution]]</f>
        <v/>
      </c>
      <c r="E146" s="158" t="str">
        <f>participantsA[[#This Row],[Country]]</f>
        <v/>
      </c>
      <c r="F146" s="157" t="str">
        <f>participantsA[[#This Row],[Role]]</f>
        <v/>
      </c>
      <c r="G146" s="73" t="str">
        <f>""</f>
        <v/>
      </c>
      <c r="H146" s="73" t="str">
        <f>""</f>
        <v/>
      </c>
      <c r="I146" s="73" t="str">
        <f>""</f>
        <v/>
      </c>
      <c r="J146" s="73" t="str">
        <f>""</f>
        <v/>
      </c>
      <c r="K146" s="164" t="str">
        <f>IFERROR(IF(MAX(0,participantsB[[#This Row],[Departure Date]]-participantsB[[#This Row],[Arrival
Date]]),MAX(0,participantsB[[#This Row],[Departure Date]]-participantsB[[#This Row],[Arrival
Date]]),""),"")</f>
        <v/>
      </c>
      <c r="L146" s="73" t="str">
        <f>""</f>
        <v/>
      </c>
      <c r="M146" s="163" t="str">
        <f>""</f>
        <v/>
      </c>
      <c r="N146" s="169">
        <f>IFERROR(IF(participantsB[[#This Row],[Role]]="Speaker",1,INDEX(countries[Subsidy],MATCH(participantsB[[#This Row],[Country]],countries[Country],0))),0)</f>
        <v>0</v>
      </c>
      <c r="O146" s="170">
        <f>IFERROR(participantsB[[#This Row],[Estimated
Travel Cost]]*participantsB[[#This Row],[Multiplier]],0)</f>
        <v>0</v>
      </c>
      <c r="P146" s="170">
        <f>IFERROR(participantsB[[#This Row],[Hotel Nights]]*participantsB[[#This Row],[Multiplier]],0)</f>
        <v>0</v>
      </c>
    </row>
    <row r="147" spans="1:16" x14ac:dyDescent="0.35">
      <c r="A147" s="157" t="str">
        <f>participantsA[[#This Row],[Title]]</f>
        <v/>
      </c>
      <c r="B147" s="157" t="str">
        <f>participantsA[[#This Row],[Surname]]</f>
        <v/>
      </c>
      <c r="C147" s="157" t="str">
        <f>participantsA[[#This Row],[First Name]]</f>
        <v/>
      </c>
      <c r="D147" s="157" t="str">
        <f>participantsA[[#This Row],[Institution]]</f>
        <v/>
      </c>
      <c r="E147" s="158" t="str">
        <f>participantsA[[#This Row],[Country]]</f>
        <v/>
      </c>
      <c r="F147" s="157" t="str">
        <f>participantsA[[#This Row],[Role]]</f>
        <v/>
      </c>
      <c r="G147" s="73" t="str">
        <f>""</f>
        <v/>
      </c>
      <c r="H147" s="73" t="str">
        <f>""</f>
        <v/>
      </c>
      <c r="I147" s="73" t="str">
        <f>""</f>
        <v/>
      </c>
      <c r="J147" s="73" t="str">
        <f>""</f>
        <v/>
      </c>
      <c r="K147" s="164" t="str">
        <f>IFERROR(IF(MAX(0,participantsB[[#This Row],[Departure Date]]-participantsB[[#This Row],[Arrival
Date]]),MAX(0,participantsB[[#This Row],[Departure Date]]-participantsB[[#This Row],[Arrival
Date]]),""),"")</f>
        <v/>
      </c>
      <c r="L147" s="73" t="str">
        <f>""</f>
        <v/>
      </c>
      <c r="M147" s="163" t="str">
        <f>""</f>
        <v/>
      </c>
      <c r="N147" s="169">
        <f>IFERROR(IF(participantsB[[#This Row],[Role]]="Speaker",1,INDEX(countries[Subsidy],MATCH(participantsB[[#This Row],[Country]],countries[Country],0))),0)</f>
        <v>0</v>
      </c>
      <c r="O147" s="170">
        <f>IFERROR(participantsB[[#This Row],[Estimated
Travel Cost]]*participantsB[[#This Row],[Multiplier]],0)</f>
        <v>0</v>
      </c>
      <c r="P147" s="170">
        <f>IFERROR(participantsB[[#This Row],[Hotel Nights]]*participantsB[[#This Row],[Multiplier]],0)</f>
        <v>0</v>
      </c>
    </row>
    <row r="148" spans="1:16" x14ac:dyDescent="0.35">
      <c r="A148" s="157" t="str">
        <f>participantsA[[#This Row],[Title]]</f>
        <v/>
      </c>
      <c r="B148" s="157" t="str">
        <f>participantsA[[#This Row],[Surname]]</f>
        <v/>
      </c>
      <c r="C148" s="157" t="str">
        <f>participantsA[[#This Row],[First Name]]</f>
        <v/>
      </c>
      <c r="D148" s="157" t="str">
        <f>participantsA[[#This Row],[Institution]]</f>
        <v/>
      </c>
      <c r="E148" s="158" t="str">
        <f>participantsA[[#This Row],[Country]]</f>
        <v/>
      </c>
      <c r="F148" s="157" t="str">
        <f>participantsA[[#This Row],[Role]]</f>
        <v/>
      </c>
      <c r="G148" s="73" t="str">
        <f>""</f>
        <v/>
      </c>
      <c r="H148" s="73" t="str">
        <f>""</f>
        <v/>
      </c>
      <c r="I148" s="73" t="str">
        <f>""</f>
        <v/>
      </c>
      <c r="J148" s="73" t="str">
        <f>""</f>
        <v/>
      </c>
      <c r="K148" s="164" t="str">
        <f>IFERROR(IF(MAX(0,participantsB[[#This Row],[Departure Date]]-participantsB[[#This Row],[Arrival
Date]]),MAX(0,participantsB[[#This Row],[Departure Date]]-participantsB[[#This Row],[Arrival
Date]]),""),"")</f>
        <v/>
      </c>
      <c r="L148" s="73" t="str">
        <f>""</f>
        <v/>
      </c>
      <c r="M148" s="163" t="str">
        <f>""</f>
        <v/>
      </c>
      <c r="N148" s="169">
        <f>IFERROR(IF(participantsB[[#This Row],[Role]]="Speaker",1,INDEX(countries[Subsidy],MATCH(participantsB[[#This Row],[Country]],countries[Country],0))),0)</f>
        <v>0</v>
      </c>
      <c r="O148" s="170">
        <f>IFERROR(participantsB[[#This Row],[Estimated
Travel Cost]]*participantsB[[#This Row],[Multiplier]],0)</f>
        <v>0</v>
      </c>
      <c r="P148" s="170">
        <f>IFERROR(participantsB[[#This Row],[Hotel Nights]]*participantsB[[#This Row],[Multiplier]],0)</f>
        <v>0</v>
      </c>
    </row>
    <row r="149" spans="1:16" x14ac:dyDescent="0.35">
      <c r="A149" s="157" t="str">
        <f>participantsA[[#This Row],[Title]]</f>
        <v/>
      </c>
      <c r="B149" s="157" t="str">
        <f>participantsA[[#This Row],[Surname]]</f>
        <v/>
      </c>
      <c r="C149" s="157" t="str">
        <f>participantsA[[#This Row],[First Name]]</f>
        <v/>
      </c>
      <c r="D149" s="157" t="str">
        <f>participantsA[[#This Row],[Institution]]</f>
        <v/>
      </c>
      <c r="E149" s="158" t="str">
        <f>participantsA[[#This Row],[Country]]</f>
        <v/>
      </c>
      <c r="F149" s="157" t="str">
        <f>participantsA[[#This Row],[Role]]</f>
        <v/>
      </c>
      <c r="G149" s="73" t="str">
        <f>""</f>
        <v/>
      </c>
      <c r="H149" s="73" t="str">
        <f>""</f>
        <v/>
      </c>
      <c r="I149" s="73" t="str">
        <f>""</f>
        <v/>
      </c>
      <c r="J149" s="73" t="str">
        <f>""</f>
        <v/>
      </c>
      <c r="K149" s="164" t="str">
        <f>IFERROR(IF(MAX(0,participantsB[[#This Row],[Departure Date]]-participantsB[[#This Row],[Arrival
Date]]),MAX(0,participantsB[[#This Row],[Departure Date]]-participantsB[[#This Row],[Arrival
Date]]),""),"")</f>
        <v/>
      </c>
      <c r="L149" s="73" t="str">
        <f>""</f>
        <v/>
      </c>
      <c r="M149" s="163" t="str">
        <f>""</f>
        <v/>
      </c>
      <c r="N149" s="169">
        <f>IFERROR(IF(participantsB[[#This Row],[Role]]="Speaker",1,INDEX(countries[Subsidy],MATCH(participantsB[[#This Row],[Country]],countries[Country],0))),0)</f>
        <v>0</v>
      </c>
      <c r="O149" s="170">
        <f>IFERROR(participantsB[[#This Row],[Estimated
Travel Cost]]*participantsB[[#This Row],[Multiplier]],0)</f>
        <v>0</v>
      </c>
      <c r="P149" s="170">
        <f>IFERROR(participantsB[[#This Row],[Hotel Nights]]*participantsB[[#This Row],[Multiplier]],0)</f>
        <v>0</v>
      </c>
    </row>
    <row r="150" spans="1:16" x14ac:dyDescent="0.35">
      <c r="A150" s="157" t="str">
        <f>participantsA[[#This Row],[Title]]</f>
        <v/>
      </c>
      <c r="B150" s="157" t="str">
        <f>participantsA[[#This Row],[Surname]]</f>
        <v/>
      </c>
      <c r="C150" s="157" t="str">
        <f>participantsA[[#This Row],[First Name]]</f>
        <v/>
      </c>
      <c r="D150" s="157" t="str">
        <f>participantsA[[#This Row],[Institution]]</f>
        <v/>
      </c>
      <c r="E150" s="158" t="str">
        <f>participantsA[[#This Row],[Country]]</f>
        <v/>
      </c>
      <c r="F150" s="157" t="str">
        <f>participantsA[[#This Row],[Role]]</f>
        <v/>
      </c>
      <c r="G150" s="73" t="str">
        <f>""</f>
        <v/>
      </c>
      <c r="H150" s="73" t="str">
        <f>""</f>
        <v/>
      </c>
      <c r="I150" s="73" t="str">
        <f>""</f>
        <v/>
      </c>
      <c r="J150" s="73" t="str">
        <f>""</f>
        <v/>
      </c>
      <c r="K150" s="160" t="str">
        <f>IFERROR(IF(MAX(0,participantsB[[#This Row],[Departure Date]]-participantsB[[#This Row],[Arrival
Date]]),MAX(0,participantsB[[#This Row],[Departure Date]]-participantsB[[#This Row],[Arrival
Date]]),""),"")</f>
        <v/>
      </c>
      <c r="L150" s="73" t="str">
        <f>""</f>
        <v/>
      </c>
      <c r="M150" s="166" t="str">
        <f>""</f>
        <v/>
      </c>
      <c r="N150" s="171">
        <f>IFERROR(IF(participantsB[[#This Row],[Role]]="Speaker",1,INDEX(countries[Subsidy],MATCH(participantsB[[#This Row],[Country]],countries[Country],0))),0)</f>
        <v>0</v>
      </c>
      <c r="O150" s="172">
        <f>IFERROR(participantsB[[#This Row],[Estimated
Travel Cost]]*participantsB[[#This Row],[Multiplier]],0)</f>
        <v>0</v>
      </c>
      <c r="P150" s="172">
        <f>IFERROR(participantsB[[#This Row],[Hotel Nights]]*participantsB[[#This Row],[Multiplier]],0)</f>
        <v>0</v>
      </c>
    </row>
  </sheetData>
  <sheetProtection algorithmName="SHA-512" hashValue="8Hd8LSTBu1rKNifEY3qyUj5BSbjlObEvDgIrl0EEAsTlFQ608zufziF1sFaQhVSCfKpfwCk36QQg/BpgZK84jA==" saltValue="1E8R555t3XCB0K80GLcYNw==" spinCount="100000" sheet="1" selectLockedCells="1"/>
  <mergeCells count="5">
    <mergeCell ref="A4:P4"/>
    <mergeCell ref="A1:B1"/>
    <mergeCell ref="C1:E1"/>
    <mergeCell ref="A2:B2"/>
    <mergeCell ref="C2:E2"/>
  </mergeCells>
  <conditionalFormatting sqref="K6:K150">
    <cfRule type="cellIs" dxfId="32" priority="2" operator="greaterThan">
      <formula>duration+1</formula>
    </cfRule>
    <cfRule type="cellIs" dxfId="31" priority="3" operator="greaterThan">
      <formula>duration</formula>
    </cfRule>
  </conditionalFormatting>
  <conditionalFormatting sqref="A1:P150">
    <cfRule type="expression" dxfId="30" priority="8">
      <formula>AND(CELL("Protect",A1)=0,ISODD(CELL("Row",A1)),LEN(A1)=0)</formula>
    </cfRule>
    <cfRule type="expression" dxfId="29" priority="9">
      <formula>AND(CELL("Protect",A1)=0,ISEVEN(CELL("Row",A1)),LEN(A1)=0)</formula>
    </cfRule>
  </conditionalFormatting>
  <dataValidations count="6">
    <dataValidation allowBlank="1" showErrorMessage="1" sqref="G6:J150 L6:M150"/>
    <dataValidation type="list" allowBlank="1" showErrorMessage="1" error="Please choose speaker or non-speaker" sqref="F6:F150">
      <formula1>"Speaker,Non-Speaker"</formula1>
    </dataValidation>
    <dataValidation type="list" errorStyle="warning" allowBlank="1" showErrorMessage="1" errorTitle="Non-Partner Country" error="That country isn't in our list. Are you sure?" sqref="E6:E150">
      <formula1>countryList</formula1>
    </dataValidation>
    <dataValidation type="date" operator="greaterThanOrEqual" allowBlank="1" showInputMessage="1" showErrorMessage="1" errorTitle="Enter a date" error="Please enter a date on/after the start date" sqref="G2">
      <formula1>startDate</formula1>
    </dataValidation>
    <dataValidation type="date" operator="greaterThan" allowBlank="1" showInputMessage="1" showErrorMessage="1" errorTitle="Enter a date" error="Please enter a date" sqref="F2">
      <formula1>36526</formula1>
    </dataValidation>
    <dataValidation type="whole" operator="greaterThanOrEqual" allowBlank="1" showInputMessage="1" showErrorMessage="1" errorTitle="Enter numbers only" error="Please enter numbers only" sqref="K6:K63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29394F8-0CB4-4006-A270-744E61380A18}">
            <xm:f>AND(LEN(A6)&gt;0,A6 = 'Speakers&amp;ParticipantsA'!A6)</xm:f>
            <x14:dxf>
              <font>
                <b val="0"/>
                <i/>
                <color auto="1"/>
              </font>
              <fill>
                <patternFill patternType="solid">
                  <fgColor auto="1"/>
                </patternFill>
              </fill>
            </x14:dxf>
          </x14:cfRule>
          <xm:sqref>A6:F150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  <pageSetUpPr fitToPage="1"/>
  </sheetPr>
  <dimension ref="A1:Q51"/>
  <sheetViews>
    <sheetView workbookViewId="0">
      <pane ySplit="5" topLeftCell="A6" activePane="bottomLeft" state="frozen"/>
      <selection pane="bottomLeft" activeCell="M6" sqref="M6"/>
    </sheetView>
  </sheetViews>
  <sheetFormatPr defaultColWidth="9.1796875" defaultRowHeight="12.5" x14ac:dyDescent="0.25"/>
  <cols>
    <col min="1" max="1" width="15.453125" style="13" bestFit="1" customWidth="1"/>
    <col min="2" max="2" width="8.54296875" style="13" bestFit="1" customWidth="1"/>
    <col min="3" max="3" width="8.54296875" style="13" hidden="1" customWidth="1"/>
    <col min="4" max="4" width="12.7265625" style="13" bestFit="1" customWidth="1"/>
    <col min="5" max="5" width="12.7265625" style="13" hidden="1" customWidth="1"/>
    <col min="6" max="6" width="1.453125" style="13" customWidth="1"/>
    <col min="7" max="7" width="21.26953125" style="13" customWidth="1"/>
    <col min="8" max="8" width="11" style="13" bestFit="1" customWidth="1"/>
    <col min="9" max="9" width="8.54296875" style="13" hidden="1" customWidth="1"/>
    <col min="10" max="10" width="12.7265625" style="13" bestFit="1" customWidth="1"/>
    <col min="11" max="11" width="12.7265625" style="13" hidden="1" customWidth="1"/>
    <col min="12" max="12" width="1.453125" style="13" customWidth="1"/>
    <col min="13" max="13" width="22.81640625" style="13" customWidth="1"/>
    <col min="14" max="14" width="8.54296875" style="13" bestFit="1" customWidth="1"/>
    <col min="15" max="15" width="8.54296875" style="13" hidden="1" customWidth="1"/>
    <col min="16" max="16" width="12.7265625" style="13" bestFit="1" customWidth="1"/>
    <col min="17" max="17" width="12.7265625" style="13" hidden="1" customWidth="1"/>
    <col min="18" max="18" width="11.54296875" style="13" bestFit="1" customWidth="1"/>
    <col min="19" max="16384" width="9.1796875" style="13"/>
  </cols>
  <sheetData>
    <row r="1" spans="1:17" ht="13.5" customHeight="1" thickBot="1" x14ac:dyDescent="0.3">
      <c r="A1" s="107" t="s">
        <v>248</v>
      </c>
      <c r="B1" s="308" t="s">
        <v>249</v>
      </c>
      <c r="C1" s="310"/>
      <c r="D1" s="310"/>
      <c r="E1" s="310"/>
      <c r="F1" s="310"/>
      <c r="G1" s="309"/>
      <c r="H1" s="107" t="s">
        <v>226</v>
      </c>
      <c r="I1" s="107"/>
      <c r="J1" s="107" t="s">
        <v>227</v>
      </c>
      <c r="K1" s="47"/>
      <c r="L1" s="47"/>
      <c r="M1" s="47"/>
      <c r="N1" s="47"/>
    </row>
    <row r="2" spans="1:17" x14ac:dyDescent="0.25">
      <c r="A2" s="93" t="str">
        <f>IF(ISBLANK(spsReference),"",spsReference)</f>
        <v/>
      </c>
      <c r="B2" s="316" t="str">
        <f>IF(ISBLANK(eventTitle),"",eventTitle)</f>
        <v/>
      </c>
      <c r="C2" s="317"/>
      <c r="D2" s="317"/>
      <c r="E2" s="317"/>
      <c r="F2" s="317"/>
      <c r="G2" s="318"/>
      <c r="H2" s="127">
        <f>startDate</f>
        <v>0</v>
      </c>
      <c r="I2" s="127"/>
      <c r="J2" s="127">
        <f>endDate</f>
        <v>0</v>
      </c>
    </row>
    <row r="3" spans="1:17" ht="6.75" customHeight="1" x14ac:dyDescent="0.25"/>
    <row r="4" spans="1:17" ht="20.25" customHeight="1" x14ac:dyDescent="0.3">
      <c r="A4" s="307" t="s">
        <v>274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173"/>
    </row>
    <row r="5" spans="1:17" ht="13" thickBot="1" x14ac:dyDescent="0.3">
      <c r="A5" s="30" t="s">
        <v>73</v>
      </c>
      <c r="B5" s="13" t="s">
        <v>72</v>
      </c>
      <c r="C5" s="13" t="s">
        <v>259</v>
      </c>
      <c r="D5" s="13" t="s">
        <v>76</v>
      </c>
      <c r="E5" s="13" t="s">
        <v>260</v>
      </c>
      <c r="F5" s="18"/>
      <c r="G5" s="13" t="s">
        <v>66</v>
      </c>
      <c r="H5" s="13" t="s">
        <v>72</v>
      </c>
      <c r="I5" s="13" t="s">
        <v>259</v>
      </c>
      <c r="J5" s="13" t="s">
        <v>76</v>
      </c>
      <c r="K5" s="13" t="s">
        <v>260</v>
      </c>
      <c r="M5" s="31" t="s">
        <v>75</v>
      </c>
      <c r="N5" s="13" t="s">
        <v>72</v>
      </c>
      <c r="O5" s="13" t="s">
        <v>259</v>
      </c>
      <c r="P5" s="13" t="s">
        <v>76</v>
      </c>
      <c r="Q5" s="13" t="s">
        <v>260</v>
      </c>
    </row>
    <row r="6" spans="1:17" ht="28.5" customHeight="1" thickTop="1" x14ac:dyDescent="0.25">
      <c r="A6" s="5" t="s">
        <v>6</v>
      </c>
      <c r="B6" s="112">
        <f>COUNTIFS(participantsB[Country],participantsBNATO[[#This Row],[NATO Countries]],participantsB[Role],participantsBNATO[[#Headers],[Speaker]])</f>
        <v>0</v>
      </c>
      <c r="C6" s="112">
        <f>participantsANATO[[#This Row],[Speaker]]</f>
        <v>0</v>
      </c>
      <c r="D6" s="112">
        <f>COUNTIFS(participantsB[Country],participantsBNATO[[#This Row],[NATO Countries]],participantsB[Role],participantsBNATO[[#Headers],[Non-Speaker]])</f>
        <v>0</v>
      </c>
      <c r="E6" s="36">
        <f>participantsANATO[[#This Row],[Non-Speaker]]</f>
        <v>0</v>
      </c>
      <c r="G6" s="32" t="s">
        <v>323</v>
      </c>
      <c r="H6" s="112">
        <f>COUNTIFS(participantsB[Country],participantsBPartner[[#This Row],[Partner Countries]],participantsB[Role],participantsBPartner[[#Headers],[Speaker]])</f>
        <v>0</v>
      </c>
      <c r="I6" s="112">
        <f>participantsAPartner[[#This Row],[Speaker]]</f>
        <v>0</v>
      </c>
      <c r="J6" s="113">
        <f>COUNTIFS(participantsB[Country],participantsBPartner[[#This Row],[Partner Countries]], participantsB[Role],participantsBPartner[[#Headers],[Non-Speaker]])</f>
        <v>0</v>
      </c>
      <c r="K6" s="38">
        <f>participantsAPartner[[#This Row],[Non-Speaker]]</f>
        <v>0</v>
      </c>
      <c r="M6" s="200"/>
      <c r="N6" s="241">
        <f>COUNTIFS(participantsB[Country],participantsBOthers[[#This Row],[Others]], participantsB[Role],participantsBOthers[[#Headers],[Speaker]])</f>
        <v>0</v>
      </c>
      <c r="O6" s="241">
        <f>participantsAOthers[[#This Row],[Speaker]]</f>
        <v>0</v>
      </c>
      <c r="P6" s="241">
        <f>COUNTIFS(participantsB[Country],participantsBOthers[[#This Row],[Others]], participantsB[Role],participantsBOthers[[#Headers],[Non-Speaker]])</f>
        <v>0</v>
      </c>
      <c r="Q6" s="38">
        <f>participantsAOthers[[#This Row],[Non-Speaker]]</f>
        <v>0</v>
      </c>
    </row>
    <row r="7" spans="1:17" x14ac:dyDescent="0.25">
      <c r="A7" s="5" t="s">
        <v>7</v>
      </c>
      <c r="B7" s="112">
        <f>COUNTIFS(participantsB[Country],participantsBNATO[[#This Row],[NATO Countries]],participantsB[Role],participantsBNATO[[#Headers],[Speaker]])</f>
        <v>0</v>
      </c>
      <c r="C7" s="112">
        <f>participantsANATO[[#This Row],[Speaker]]</f>
        <v>0</v>
      </c>
      <c r="D7" s="112">
        <f>COUNTIFS(participantsB[Country],participantsBNATO[[#This Row],[NATO Countries]],participantsB[Role],participantsBNATO[[#Headers],[Non-Speaker]])</f>
        <v>0</v>
      </c>
      <c r="E7" s="36">
        <f>participantsANATO[[#This Row],[Non-Speaker]]</f>
        <v>0</v>
      </c>
      <c r="G7" s="32" t="s">
        <v>32</v>
      </c>
      <c r="H7" s="113">
        <f>COUNTIFS(participantsB[Country],participantsBPartner[[#This Row],[Partner Countries]],participantsB[Role],participantsBPartner[[#Headers],[Speaker]])</f>
        <v>0</v>
      </c>
      <c r="I7" s="113">
        <f>participantsAPartner[[#This Row],[Speaker]]</f>
        <v>0</v>
      </c>
      <c r="J7" s="113">
        <f>COUNTIFS(participantsB[Country],participantsBPartner[[#This Row],[Partner Countries]], participantsB[Role],participantsBPartner[[#Headers],[Non-Speaker]])</f>
        <v>0</v>
      </c>
      <c r="K7" s="38">
        <f>participantsAPartner[[#This Row],[Non-Speaker]]</f>
        <v>0</v>
      </c>
      <c r="M7" s="200">
        <f>participantsAOthers[[#This Row],[Others]]</f>
        <v>0</v>
      </c>
      <c r="N7" s="242">
        <f>COUNTIFS(participantsB[Country],participantsBOthers[[#This Row],[Others]], participantsB[Role],participantsBOthers[[#Headers],[Speaker]])</f>
        <v>0</v>
      </c>
      <c r="O7" s="242">
        <f>participantsAOthers[[#This Row],[Speaker]]</f>
        <v>0</v>
      </c>
      <c r="P7" s="242">
        <f>COUNTIFS(participantsB[Country],participantsBOthers[[#This Row],[Others]], participantsB[Role],participantsBOthers[[#Headers],[Non-Speaker]])</f>
        <v>0</v>
      </c>
      <c r="Q7" s="36">
        <f>participantsAOthers[[#This Row],[Non-Speaker]]</f>
        <v>0</v>
      </c>
    </row>
    <row r="8" spans="1:17" x14ac:dyDescent="0.25">
      <c r="A8" s="5" t="s">
        <v>8</v>
      </c>
      <c r="B8" s="112">
        <f>COUNTIFS(participantsB[Country],participantsBNATO[[#This Row],[NATO Countries]],participantsB[Role],participantsBNATO[[#Headers],[Speaker]])</f>
        <v>0</v>
      </c>
      <c r="C8" s="112">
        <f>participantsANATO[[#This Row],[Speaker]]</f>
        <v>0</v>
      </c>
      <c r="D8" s="112">
        <f>COUNTIFS(participantsB[Country],participantsBNATO[[#This Row],[NATO Countries]],participantsB[Role],participantsBNATO[[#Headers],[Non-Speaker]])</f>
        <v>0</v>
      </c>
      <c r="E8" s="36">
        <f>participantsANATO[[#This Row],[Non-Speaker]]</f>
        <v>0</v>
      </c>
      <c r="G8" s="32" t="s">
        <v>33</v>
      </c>
      <c r="H8" s="113">
        <f>COUNTIFS(participantsB[Country],participantsBPartner[[#This Row],[Partner Countries]],participantsB[Role],participantsBPartner[[#Headers],[Speaker]])</f>
        <v>0</v>
      </c>
      <c r="I8" s="113">
        <f>participantsAPartner[[#This Row],[Speaker]]</f>
        <v>0</v>
      </c>
      <c r="J8" s="113">
        <f>COUNTIFS(participantsB[Country],participantsBPartner[[#This Row],[Partner Countries]], participantsB[Role],participantsBPartner[[#Headers],[Non-Speaker]])</f>
        <v>0</v>
      </c>
      <c r="K8" s="38">
        <f>participantsAPartner[[#This Row],[Non-Speaker]]</f>
        <v>0</v>
      </c>
      <c r="M8" s="200">
        <f>participantsAOthers[[#This Row],[Others]]</f>
        <v>0</v>
      </c>
      <c r="N8" s="242">
        <f>COUNTIFS(participantsB[Country],participantsBOthers[[#This Row],[Others]], participantsB[Role],participantsBOthers[[#Headers],[Speaker]])</f>
        <v>0</v>
      </c>
      <c r="O8" s="242">
        <f>participantsAOthers[[#This Row],[Speaker]]</f>
        <v>0</v>
      </c>
      <c r="P8" s="242">
        <f>COUNTIFS(participantsB[Country],participantsBOthers[[#This Row],[Others]], participantsB[Role],participantsBOthers[[#Headers],[Non-Speaker]])</f>
        <v>0</v>
      </c>
      <c r="Q8" s="36">
        <f>participantsAOthers[[#This Row],[Non-Speaker]]</f>
        <v>0</v>
      </c>
    </row>
    <row r="9" spans="1:17" x14ac:dyDescent="0.25">
      <c r="A9" s="5" t="s">
        <v>9</v>
      </c>
      <c r="B9" s="112">
        <f>COUNTIFS(participantsB[Country],participantsBNATO[[#This Row],[NATO Countries]],participantsB[Role],participantsBNATO[[#Headers],[Speaker]])</f>
        <v>0</v>
      </c>
      <c r="C9" s="112">
        <f>participantsANATO[[#This Row],[Speaker]]</f>
        <v>0</v>
      </c>
      <c r="D9" s="112">
        <f>COUNTIFS(participantsB[Country],participantsBNATO[[#This Row],[NATO Countries]],participantsB[Role],participantsBNATO[[#Headers],[Non-Speaker]])</f>
        <v>0</v>
      </c>
      <c r="E9" s="36">
        <f>participantsANATO[[#This Row],[Non-Speaker]]</f>
        <v>0</v>
      </c>
      <c r="G9" s="32" t="s">
        <v>34</v>
      </c>
      <c r="H9" s="113">
        <f>COUNTIFS(participantsB[Country],participantsBPartner[[#This Row],[Partner Countries]],participantsB[Role],participantsBPartner[[#Headers],[Speaker]])</f>
        <v>0</v>
      </c>
      <c r="I9" s="113">
        <f>participantsAPartner[[#This Row],[Speaker]]</f>
        <v>0</v>
      </c>
      <c r="J9" s="113">
        <f>COUNTIFS(participantsB[Country],participantsBPartner[[#This Row],[Partner Countries]], participantsB[Role],participantsBPartner[[#Headers],[Non-Speaker]])</f>
        <v>0</v>
      </c>
      <c r="K9" s="38">
        <f>participantsAPartner[[#This Row],[Non-Speaker]]</f>
        <v>0</v>
      </c>
      <c r="M9" s="200">
        <f>participantsAOthers[[#This Row],[Others]]</f>
        <v>0</v>
      </c>
      <c r="N9" s="242">
        <f>COUNTIFS(participantsB[Country],participantsBOthers[[#This Row],[Others]], participantsB[Role],participantsBOthers[[#Headers],[Speaker]])</f>
        <v>0</v>
      </c>
      <c r="O9" s="242">
        <f>participantsAOthers[[#This Row],[Speaker]]</f>
        <v>0</v>
      </c>
      <c r="P9" s="242">
        <f>COUNTIFS(participantsB[Country],participantsBOthers[[#This Row],[Others]], participantsB[Role],participantsBOthers[[#Headers],[Non-Speaker]])</f>
        <v>0</v>
      </c>
      <c r="Q9" s="36">
        <f>participantsAOthers[[#This Row],[Non-Speaker]]</f>
        <v>0</v>
      </c>
    </row>
    <row r="10" spans="1:17" x14ac:dyDescent="0.25">
      <c r="A10" s="5" t="s">
        <v>10</v>
      </c>
      <c r="B10" s="112">
        <f>COUNTIFS(participantsB[Country],participantsBNATO[[#This Row],[NATO Countries]],participantsB[Role],participantsBNATO[[#Headers],[Speaker]])</f>
        <v>0</v>
      </c>
      <c r="C10" s="112">
        <f>participantsANATO[[#This Row],[Speaker]]</f>
        <v>0</v>
      </c>
      <c r="D10" s="112">
        <f>COUNTIFS(participantsB[Country],participantsBNATO[[#This Row],[NATO Countries]],participantsB[Role],participantsBNATO[[#Headers],[Non-Speaker]])</f>
        <v>0</v>
      </c>
      <c r="E10" s="36">
        <f>participantsANATO[[#This Row],[Non-Speaker]]</f>
        <v>0</v>
      </c>
      <c r="G10" s="32" t="s">
        <v>35</v>
      </c>
      <c r="H10" s="113">
        <f>COUNTIFS(participantsB[Country],participantsBPartner[[#This Row],[Partner Countries]],participantsB[Role],participantsBPartner[[#Headers],[Speaker]])</f>
        <v>0</v>
      </c>
      <c r="I10" s="113">
        <f>participantsAPartner[[#This Row],[Speaker]]</f>
        <v>0</v>
      </c>
      <c r="J10" s="113">
        <f>COUNTIFS(participantsB[Country],participantsBPartner[[#This Row],[Partner Countries]], participantsB[Role],participantsBPartner[[#Headers],[Non-Speaker]])</f>
        <v>0</v>
      </c>
      <c r="K10" s="38">
        <f>participantsAPartner[[#This Row],[Non-Speaker]]</f>
        <v>0</v>
      </c>
      <c r="M10" s="201">
        <f>participantsAOthers[[#This Row],[Others]]</f>
        <v>0</v>
      </c>
      <c r="N10" s="243">
        <f>COUNTIFS(participantsB[Country],participantsBOthers[[#This Row],[Others]], participantsB[Role],participantsBOthers[[#Headers],[Speaker]])</f>
        <v>0</v>
      </c>
      <c r="O10" s="243">
        <f>participantsAOthers[[#This Row],[Speaker]]</f>
        <v>0</v>
      </c>
      <c r="P10" s="243">
        <f>COUNTIFS(participantsB[Country],participantsBOthers[[#This Row],[Others]], participantsB[Role],participantsBOthers[[#Headers],[Non-Speaker]])</f>
        <v>0</v>
      </c>
      <c r="Q10" s="39">
        <f>participantsAOthers[[#This Row],[Non-Speaker]]</f>
        <v>0</v>
      </c>
    </row>
    <row r="11" spans="1:17" x14ac:dyDescent="0.25">
      <c r="A11" s="5" t="s">
        <v>327</v>
      </c>
      <c r="B11" s="112">
        <f>COUNTIFS(participantsB[Country],participantsBNATO[[#This Row],[NATO Countries]],participantsB[Role],participantsBNATO[[#Headers],[Speaker]])</f>
        <v>0</v>
      </c>
      <c r="C11" s="112">
        <f>participantsANATO[[#This Row],[Speaker]]</f>
        <v>0</v>
      </c>
      <c r="D11" s="112">
        <f>COUNTIFS(participantsB[Country],participantsBNATO[[#This Row],[NATO Countries]],participantsB[Role],participantsBNATO[[#Headers],[Non-Speaker]])</f>
        <v>0</v>
      </c>
      <c r="E11" s="36">
        <f>participantsANATO[[#This Row],[Non-Speaker]]</f>
        <v>0</v>
      </c>
      <c r="G11" s="32" t="s">
        <v>36</v>
      </c>
      <c r="H11" s="113">
        <f>COUNTIFS(participantsB[Country],participantsBPartner[[#This Row],[Partner Countries]],participantsB[Role],participantsBPartner[[#Headers],[Speaker]])</f>
        <v>0</v>
      </c>
      <c r="I11" s="113">
        <f>participantsAPartner[[#This Row],[Speaker]]</f>
        <v>0</v>
      </c>
      <c r="J11" s="113">
        <f>COUNTIFS(participantsB[Country],participantsBPartner[[#This Row],[Partner Countries]], participantsB[Role],participantsBPartner[[#Headers],[Non-Speaker]])</f>
        <v>0</v>
      </c>
      <c r="K11" s="38">
        <f>participantsAPartner[[#This Row],[Non-Speaker]]</f>
        <v>0</v>
      </c>
      <c r="M11" s="13" t="s">
        <v>74</v>
      </c>
      <c r="N11" s="112">
        <f>SUBTOTAL(109,participantsBOthers[Speaker])</f>
        <v>0</v>
      </c>
      <c r="O11" s="112">
        <f>SUBTOTAL(109,participantsBOthers[SpeakerA])</f>
        <v>0</v>
      </c>
      <c r="P11" s="112">
        <f>SUBTOTAL(109,participantsBOthers[Non-Speaker])</f>
        <v>0</v>
      </c>
      <c r="Q11" s="35">
        <f>SUBTOTAL(109,participantsBOthers[Non-SpeakerB])</f>
        <v>0</v>
      </c>
    </row>
    <row r="12" spans="1:17" x14ac:dyDescent="0.25">
      <c r="A12" s="5" t="s">
        <v>11</v>
      </c>
      <c r="B12" s="112">
        <f>COUNTIFS(participantsB[Country],participantsBNATO[[#This Row],[NATO Countries]],participantsB[Role],participantsBNATO[[#Headers],[Speaker]])</f>
        <v>0</v>
      </c>
      <c r="C12" s="112">
        <f>participantsANATO[[#This Row],[Speaker]]</f>
        <v>0</v>
      </c>
      <c r="D12" s="112">
        <f>COUNTIFS(participantsB[Country],participantsBNATO[[#This Row],[NATO Countries]],participantsB[Role],participantsBNATO[[#Headers],[Non-Speaker]])</f>
        <v>0</v>
      </c>
      <c r="E12" s="36">
        <f>participantsANATO[[#This Row],[Non-Speaker]]</f>
        <v>0</v>
      </c>
      <c r="G12" s="32" t="s">
        <v>37</v>
      </c>
      <c r="H12" s="113">
        <f>COUNTIFS(participantsB[Country],participantsBPartner[[#This Row],[Partner Countries]],participantsB[Role],participantsBPartner[[#Headers],[Speaker]])</f>
        <v>0</v>
      </c>
      <c r="I12" s="113">
        <f>participantsAPartner[[#This Row],[Speaker]]</f>
        <v>0</v>
      </c>
      <c r="J12" s="113">
        <f>COUNTIFS(participantsB[Country],participantsBPartner[[#This Row],[Partner Countries]], participantsB[Role],participantsBPartner[[#Headers],[Non-Speaker]])</f>
        <v>0</v>
      </c>
      <c r="K12" s="38">
        <f>participantsAPartner[[#This Row],[Non-Speaker]]</f>
        <v>0</v>
      </c>
    </row>
    <row r="13" spans="1:17" ht="28.5" customHeight="1" x14ac:dyDescent="0.25">
      <c r="A13" s="5" t="s">
        <v>12</v>
      </c>
      <c r="B13" s="112">
        <f>COUNTIFS(participantsB[Country],participantsBNATO[[#This Row],[NATO Countries]],participantsB[Role],participantsBNATO[[#Headers],[Speaker]])</f>
        <v>0</v>
      </c>
      <c r="C13" s="112">
        <f>participantsANATO[[#This Row],[Speaker]]</f>
        <v>0</v>
      </c>
      <c r="D13" s="112">
        <f>COUNTIFS(participantsB[Country],participantsBNATO[[#This Row],[NATO Countries]],participantsB[Role],participantsBNATO[[#Headers],[Non-Speaker]])</f>
        <v>0</v>
      </c>
      <c r="E13" s="36">
        <f>participantsANATO[[#This Row],[Non-Speaker]]</f>
        <v>0</v>
      </c>
      <c r="G13" s="32" t="s">
        <v>324</v>
      </c>
      <c r="H13" s="113">
        <f>COUNTIFS(participantsB[Country],participantsBPartner[[#This Row],[Partner Countries]],participantsB[Role],participantsBPartner[[#Headers],[Speaker]])</f>
        <v>0</v>
      </c>
      <c r="I13" s="113">
        <f>participantsAPartner[[#This Row],[Speaker]]</f>
        <v>0</v>
      </c>
      <c r="J13" s="113">
        <f>COUNTIFS(participantsB[Country],participantsBPartner[[#This Row],[Partner Countries]], participantsB[Role],participantsBPartner[[#Headers],[Non-Speaker]])</f>
        <v>0</v>
      </c>
      <c r="K13" s="38">
        <f>participantsAPartner[[#This Row],[Non-Speaker]]</f>
        <v>0</v>
      </c>
    </row>
    <row r="14" spans="1:17" x14ac:dyDescent="0.25">
      <c r="A14" s="279" t="s">
        <v>326</v>
      </c>
      <c r="B14" s="281">
        <f>COUNTIFS(participantsB[Country],participantsBNATO[[#This Row],[NATO Countries]],participantsB[Role],participantsBNATO[[#Headers],[Speaker]])</f>
        <v>0</v>
      </c>
      <c r="C14" s="281">
        <f>participantsANATO[[#This Row],[Speaker]]</f>
        <v>0</v>
      </c>
      <c r="D14" s="281">
        <f>COUNTIFS(participantsB[Country],participantsBNATO[[#This Row],[NATO Countries]],participantsB[Role],participantsBNATO[[#Headers],[Non-Speaker]])</f>
        <v>0</v>
      </c>
      <c r="E14" s="283">
        <f>participantsANATO[[#This Row],[Non-Speaker]]</f>
        <v>0</v>
      </c>
      <c r="G14" s="32" t="s">
        <v>38</v>
      </c>
      <c r="H14" s="113">
        <f>COUNTIFS(participantsB[Country],participantsBPartner[[#This Row],[Partner Countries]],participantsB[Role],participantsBPartner[[#Headers],[Speaker]])</f>
        <v>0</v>
      </c>
      <c r="I14" s="113">
        <f>participantsAPartner[[#This Row],[Speaker]]</f>
        <v>0</v>
      </c>
      <c r="J14" s="113">
        <f>COUNTIFS(participantsB[Country],participantsBPartner[[#This Row],[Partner Countries]], participantsB[Role],participantsBPartner[[#Headers],[Non-Speaker]])</f>
        <v>0</v>
      </c>
      <c r="K14" s="38">
        <f>participantsAPartner[[#This Row],[Non-Speaker]]</f>
        <v>0</v>
      </c>
    </row>
    <row r="15" spans="1:17" x14ac:dyDescent="0.25">
      <c r="A15" s="5" t="s">
        <v>13</v>
      </c>
      <c r="B15" s="112">
        <f>COUNTIFS(participantsB[Country],participantsBNATO[[#This Row],[NATO Countries]],participantsB[Role],participantsBNATO[[#Headers],[Speaker]])</f>
        <v>0</v>
      </c>
      <c r="C15" s="112">
        <f>participantsANATO[[#This Row],[Speaker]]</f>
        <v>0</v>
      </c>
      <c r="D15" s="112">
        <f>COUNTIFS(participantsB[Country],participantsBNATO[[#This Row],[NATO Countries]],participantsB[Role],participantsBNATO[[#Headers],[Non-Speaker]])</f>
        <v>0</v>
      </c>
      <c r="E15" s="36">
        <f>participantsANATO[[#This Row],[Non-Speaker]]</f>
        <v>0</v>
      </c>
      <c r="G15" s="247" t="s">
        <v>98</v>
      </c>
      <c r="H15" s="248">
        <f>COUNTIFS(participantsB[Country],participantsBPartner[[#This Row],[Partner Countries]],participantsB[Role],participantsBPartner[[#Headers],[Speaker]])</f>
        <v>0</v>
      </c>
      <c r="I15" s="248">
        <f>participantsAPartner[[#This Row],[Speaker]]</f>
        <v>0</v>
      </c>
      <c r="J15" s="248">
        <f>COUNTIFS(participantsB[Country],participantsBPartner[[#This Row],[Partner Countries]], participantsB[Role],participantsBPartner[[#Headers],[Non-Speaker]])</f>
        <v>0</v>
      </c>
      <c r="K15" s="251">
        <f>participantsAPartner[[#This Row],[Non-Speaker]]</f>
        <v>0</v>
      </c>
    </row>
    <row r="16" spans="1:17" x14ac:dyDescent="0.25">
      <c r="A16" s="5" t="s">
        <v>14</v>
      </c>
      <c r="B16" s="112">
        <f>COUNTIFS(participantsB[Country],participantsBNATO[[#This Row],[NATO Countries]],participantsB[Role],participantsBNATO[[#Headers],[Speaker]])</f>
        <v>0</v>
      </c>
      <c r="C16" s="112">
        <f>participantsANATO[[#This Row],[Speaker]]</f>
        <v>0</v>
      </c>
      <c r="D16" s="112">
        <f>COUNTIFS(participantsB[Country],participantsBNATO[[#This Row],[NATO Countries]],participantsB[Role],participantsBNATO[[#Headers],[Non-Speaker]])</f>
        <v>0</v>
      </c>
      <c r="E16" s="36">
        <f>participantsANATO[[#This Row],[Non-Speaker]]</f>
        <v>0</v>
      </c>
      <c r="G16" s="32" t="s">
        <v>39</v>
      </c>
      <c r="H16" s="113">
        <f>COUNTIFS(participantsB[Country],participantsBPartner[[#This Row],[Partner Countries]],participantsB[Role],participantsBPartner[[#Headers],[Speaker]])</f>
        <v>0</v>
      </c>
      <c r="I16" s="113">
        <f>participantsAPartner[[#This Row],[Speaker]]</f>
        <v>0</v>
      </c>
      <c r="J16" s="113">
        <f>COUNTIFS(participantsB[Country],participantsBPartner[[#This Row],[Partner Countries]], participantsB[Role],participantsBPartner[[#Headers],[Non-Speaker]])</f>
        <v>0</v>
      </c>
      <c r="K16" s="38">
        <f>participantsAPartner[[#This Row],[Non-Speaker]]</f>
        <v>0</v>
      </c>
    </row>
    <row r="17" spans="1:11" x14ac:dyDescent="0.25">
      <c r="A17" s="5" t="s">
        <v>15</v>
      </c>
      <c r="B17" s="112">
        <f>COUNTIFS(participantsB[Country],participantsBNATO[[#This Row],[NATO Countries]],participantsB[Role],participantsBNATO[[#Headers],[Speaker]])</f>
        <v>0</v>
      </c>
      <c r="C17" s="112">
        <f>participantsANATO[[#This Row],[Speaker]]</f>
        <v>0</v>
      </c>
      <c r="D17" s="112">
        <f>COUNTIFS(participantsB[Country],participantsBNATO[[#This Row],[NATO Countries]],participantsB[Role],participantsBNATO[[#Headers],[Non-Speaker]])</f>
        <v>0</v>
      </c>
      <c r="E17" s="36">
        <f>participantsANATO[[#This Row],[Non-Speaker]]</f>
        <v>0</v>
      </c>
      <c r="G17" s="32" t="s">
        <v>40</v>
      </c>
      <c r="H17" s="113">
        <f>COUNTIFS(participantsB[Country],participantsBPartner[[#This Row],[Partner Countries]],participantsB[Role],participantsBPartner[[#Headers],[Speaker]])</f>
        <v>0</v>
      </c>
      <c r="I17" s="113">
        <f>participantsAPartner[[#This Row],[Speaker]]</f>
        <v>0</v>
      </c>
      <c r="J17" s="113">
        <f>COUNTIFS(participantsB[Country],participantsBPartner[[#This Row],[Partner Countries]], participantsB[Role],participantsBPartner[[#Headers],[Non-Speaker]])</f>
        <v>0</v>
      </c>
      <c r="K17" s="38">
        <f>participantsAPartner[[#This Row],[Non-Speaker]]</f>
        <v>0</v>
      </c>
    </row>
    <row r="18" spans="1:11" x14ac:dyDescent="0.25">
      <c r="A18" s="5" t="s">
        <v>16</v>
      </c>
      <c r="B18" s="112">
        <f>COUNTIFS(participantsB[Country],participantsBNATO[[#This Row],[NATO Countries]],participantsB[Role],participantsBNATO[[#Headers],[Speaker]])</f>
        <v>0</v>
      </c>
      <c r="C18" s="112">
        <f>participantsANATO[[#This Row],[Speaker]]</f>
        <v>0</v>
      </c>
      <c r="D18" s="112">
        <f>COUNTIFS(participantsB[Country],participantsBNATO[[#This Row],[NATO Countries]],participantsB[Role],participantsBNATO[[#Headers],[Non-Speaker]])</f>
        <v>0</v>
      </c>
      <c r="E18" s="36">
        <f>participantsANATO[[#This Row],[Non-Speaker]]</f>
        <v>0</v>
      </c>
      <c r="G18" s="32" t="s">
        <v>41</v>
      </c>
      <c r="H18" s="113">
        <f>COUNTIFS(participantsB[Country],participantsBPartner[[#This Row],[Partner Countries]],participantsB[Role],participantsBPartner[[#Headers],[Speaker]])</f>
        <v>0</v>
      </c>
      <c r="I18" s="113">
        <f>participantsAPartner[[#This Row],[Speaker]]</f>
        <v>0</v>
      </c>
      <c r="J18" s="113">
        <f>COUNTIFS(participantsB[Country],participantsBPartner[[#This Row],[Partner Countries]], participantsB[Role],participantsBPartner[[#Headers],[Non-Speaker]])</f>
        <v>0</v>
      </c>
      <c r="K18" s="38">
        <f>participantsAPartner[[#This Row],[Non-Speaker]]</f>
        <v>0</v>
      </c>
    </row>
    <row r="19" spans="1:11" x14ac:dyDescent="0.25">
      <c r="A19" s="5" t="s">
        <v>17</v>
      </c>
      <c r="B19" s="112">
        <f>COUNTIFS(participantsB[Country],participantsBNATO[[#This Row],[NATO Countries]],participantsB[Role],participantsBNATO[[#Headers],[Speaker]])</f>
        <v>0</v>
      </c>
      <c r="C19" s="112">
        <f>participantsANATO[[#This Row],[Speaker]]</f>
        <v>0</v>
      </c>
      <c r="D19" s="112">
        <f>COUNTIFS(participantsB[Country],participantsBNATO[[#This Row],[NATO Countries]],participantsB[Role],participantsBNATO[[#Headers],[Non-Speaker]])</f>
        <v>0</v>
      </c>
      <c r="E19" s="36">
        <f>participantsANATO[[#This Row],[Non-Speaker]]</f>
        <v>0</v>
      </c>
      <c r="G19" s="32" t="s">
        <v>42</v>
      </c>
      <c r="H19" s="113">
        <f>COUNTIFS(participantsB[Country],participantsBPartner[[#This Row],[Partner Countries]],participantsB[Role],participantsBPartner[[#Headers],[Speaker]])</f>
        <v>0</v>
      </c>
      <c r="I19" s="113">
        <f>participantsAPartner[[#This Row],[Speaker]]</f>
        <v>0</v>
      </c>
      <c r="J19" s="113">
        <f>COUNTIFS(participantsB[Country],participantsBPartner[[#This Row],[Partner Countries]], participantsB[Role],participantsBPartner[[#Headers],[Non-Speaker]])</f>
        <v>0</v>
      </c>
      <c r="K19" s="38">
        <f>participantsAPartner[[#This Row],[Non-Speaker]]</f>
        <v>0</v>
      </c>
    </row>
    <row r="20" spans="1:11" x14ac:dyDescent="0.25">
      <c r="A20" s="5" t="s">
        <v>18</v>
      </c>
      <c r="B20" s="112">
        <f>COUNTIFS(participantsB[Country],participantsBNATO[[#This Row],[NATO Countries]],participantsB[Role],participantsBNATO[[#Headers],[Speaker]])</f>
        <v>0</v>
      </c>
      <c r="C20" s="112">
        <f>participantsANATO[[#This Row],[Speaker]]</f>
        <v>0</v>
      </c>
      <c r="D20" s="112">
        <f>COUNTIFS(participantsB[Country],participantsBNATO[[#This Row],[NATO Countries]],participantsB[Role],participantsBNATO[[#Headers],[Non-Speaker]])</f>
        <v>0</v>
      </c>
      <c r="E20" s="36">
        <f>participantsANATO[[#This Row],[Non-Speaker]]</f>
        <v>0</v>
      </c>
      <c r="G20" s="32" t="s">
        <v>43</v>
      </c>
      <c r="H20" s="113">
        <f>COUNTIFS(participantsB[Country],participantsBPartner[[#This Row],[Partner Countries]],participantsB[Role],participantsBPartner[[#Headers],[Speaker]])</f>
        <v>0</v>
      </c>
      <c r="I20" s="113">
        <f>participantsAPartner[[#This Row],[Speaker]]</f>
        <v>0</v>
      </c>
      <c r="J20" s="113">
        <f>COUNTIFS(participantsB[Country],participantsBPartner[[#This Row],[Partner Countries]], participantsB[Role],participantsBPartner[[#Headers],[Non-Speaker]])</f>
        <v>0</v>
      </c>
      <c r="K20" s="38">
        <f>participantsAPartner[[#This Row],[Non-Speaker]]</f>
        <v>0</v>
      </c>
    </row>
    <row r="21" spans="1:11" x14ac:dyDescent="0.25">
      <c r="A21" s="5" t="s">
        <v>19</v>
      </c>
      <c r="B21" s="112">
        <f>COUNTIFS(participantsB[Country],participantsBNATO[[#This Row],[NATO Countries]],participantsB[Role],participantsBNATO[[#Headers],[Speaker]])</f>
        <v>0</v>
      </c>
      <c r="C21" s="112">
        <f>participantsANATO[[#This Row],[Speaker]]</f>
        <v>0</v>
      </c>
      <c r="D21" s="112">
        <f>COUNTIFS(participantsB[Country],participantsBNATO[[#This Row],[NATO Countries]],participantsB[Role],participantsBNATO[[#Headers],[Non-Speaker]])</f>
        <v>0</v>
      </c>
      <c r="E21" s="36">
        <f>participantsANATO[[#This Row],[Non-Speaker]]</f>
        <v>0</v>
      </c>
      <c r="G21" s="32" t="s">
        <v>44</v>
      </c>
      <c r="H21" s="113">
        <f>COUNTIFS(participantsB[Country],participantsBPartner[[#This Row],[Partner Countries]],participantsB[Role],participantsBPartner[[#Headers],[Speaker]])</f>
        <v>0</v>
      </c>
      <c r="I21" s="113">
        <f>participantsAPartner[[#This Row],[Speaker]]</f>
        <v>0</v>
      </c>
      <c r="J21" s="113">
        <f>COUNTIFS(participantsB[Country],participantsBPartner[[#This Row],[Partner Countries]], participantsB[Role],participantsBPartner[[#Headers],[Non-Speaker]])</f>
        <v>0</v>
      </c>
      <c r="K21" s="38">
        <f>participantsAPartner[[#This Row],[Non-Speaker]]</f>
        <v>0</v>
      </c>
    </row>
    <row r="22" spans="1:11" x14ac:dyDescent="0.25">
      <c r="A22" s="5" t="s">
        <v>20</v>
      </c>
      <c r="B22" s="112">
        <f>COUNTIFS(participantsB[Country],participantsBNATO[[#This Row],[NATO Countries]],participantsB[Role],participantsBNATO[[#Headers],[Speaker]])</f>
        <v>0</v>
      </c>
      <c r="C22" s="112">
        <f>participantsANATO[[#This Row],[Speaker]]</f>
        <v>0</v>
      </c>
      <c r="D22" s="112">
        <f>COUNTIFS(participantsB[Country],participantsBNATO[[#This Row],[NATO Countries]],participantsB[Role],participantsBNATO[[#Headers],[Non-Speaker]])</f>
        <v>0</v>
      </c>
      <c r="E22" s="36">
        <f>participantsANATO[[#This Row],[Non-Speaker]]</f>
        <v>0</v>
      </c>
      <c r="G22" s="32" t="s">
        <v>45</v>
      </c>
      <c r="H22" s="113">
        <f>COUNTIFS(participantsB[Country],participantsBPartner[[#This Row],[Partner Countries]],participantsB[Role],participantsBPartner[[#Headers],[Speaker]])</f>
        <v>0</v>
      </c>
      <c r="I22" s="113">
        <f>participantsAPartner[[#This Row],[Speaker]]</f>
        <v>0</v>
      </c>
      <c r="J22" s="113">
        <f>COUNTIFS(participantsB[Country],participantsBPartner[[#This Row],[Partner Countries]], participantsB[Role],participantsBPartner[[#Headers],[Non-Speaker]])</f>
        <v>0</v>
      </c>
      <c r="K22" s="38">
        <f>participantsAPartner[[#This Row],[Non-Speaker]]</f>
        <v>0</v>
      </c>
    </row>
    <row r="23" spans="1:11" x14ac:dyDescent="0.25">
      <c r="A23" s="5" t="s">
        <v>21</v>
      </c>
      <c r="B23" s="112">
        <f>COUNTIFS(participantsB[Country],participantsBNATO[[#This Row],[NATO Countries]],participantsB[Role],participantsBNATO[[#Headers],[Speaker]])</f>
        <v>0</v>
      </c>
      <c r="C23" s="112">
        <f>participantsANATO[[#This Row],[Speaker]]</f>
        <v>0</v>
      </c>
      <c r="D23" s="112">
        <f>COUNTIFS(participantsB[Country],participantsBNATO[[#This Row],[NATO Countries]],participantsB[Role],participantsBNATO[[#Headers],[Non-Speaker]])</f>
        <v>0</v>
      </c>
      <c r="E23" s="36">
        <f>participantsANATO[[#This Row],[Non-Speaker]]</f>
        <v>0</v>
      </c>
      <c r="G23" s="32" t="s">
        <v>46</v>
      </c>
      <c r="H23" s="113">
        <f>COUNTIFS(participantsB[Country],participantsBPartner[[#This Row],[Partner Countries]],participantsB[Role],participantsBPartner[[#Headers],[Speaker]])</f>
        <v>0</v>
      </c>
      <c r="I23" s="113">
        <f>participantsAPartner[[#This Row],[Speaker]]</f>
        <v>0</v>
      </c>
      <c r="J23" s="113">
        <f>COUNTIFS(participantsB[Country],participantsBPartner[[#This Row],[Partner Countries]], participantsB[Role],participantsBPartner[[#Headers],[Non-Speaker]])</f>
        <v>0</v>
      </c>
      <c r="K23" s="38">
        <f>participantsAPartner[[#This Row],[Non-Speaker]]</f>
        <v>0</v>
      </c>
    </row>
    <row r="24" spans="1:11" x14ac:dyDescent="0.25">
      <c r="A24" s="244" t="s">
        <v>52</v>
      </c>
      <c r="B24" s="245">
        <f>COUNTIFS(participantsB[Country],participantsBNATO[[#This Row],[NATO Countries]],participantsB[Role],participantsBNATO[[#Headers],[Speaker]])</f>
        <v>0</v>
      </c>
      <c r="C24" s="245">
        <f>participantsANATO[[#This Row],[Speaker]]</f>
        <v>0</v>
      </c>
      <c r="D24" s="245">
        <f>COUNTIFS(participantsB[Country],participantsBNATO[[#This Row],[NATO Countries]],participantsB[Role],participantsBNATO[[#Headers],[Non-Speaker]])</f>
        <v>0</v>
      </c>
      <c r="E24" s="250">
        <f>participantsANATO[[#This Row],[Non-Speaker]]</f>
        <v>0</v>
      </c>
      <c r="G24" s="32" t="s">
        <v>47</v>
      </c>
      <c r="H24" s="113">
        <f>COUNTIFS(participantsB[Country],participantsBPartner[[#This Row],[Partner Countries]],participantsB[Role],participantsBPartner[[#Headers],[Speaker]])</f>
        <v>0</v>
      </c>
      <c r="I24" s="113">
        <f>participantsAPartner[[#This Row],[Speaker]]</f>
        <v>0</v>
      </c>
      <c r="J24" s="113">
        <f>COUNTIFS(participantsB[Country],participantsBPartner[[#This Row],[Partner Countries]], participantsB[Role],participantsBPartner[[#Headers],[Non-Speaker]])</f>
        <v>0</v>
      </c>
      <c r="K24" s="38">
        <f>participantsAPartner[[#This Row],[Non-Speaker]]</f>
        <v>0</v>
      </c>
    </row>
    <row r="25" spans="1:11" x14ac:dyDescent="0.25">
      <c r="A25" s="5" t="s">
        <v>22</v>
      </c>
      <c r="B25" s="112">
        <f>COUNTIFS(participantsB[Country],participantsBNATO[[#This Row],[NATO Countries]],participantsB[Role],participantsBNATO[[#Headers],[Speaker]])</f>
        <v>0</v>
      </c>
      <c r="C25" s="112">
        <f>participantsANATO[[#This Row],[Speaker]]</f>
        <v>0</v>
      </c>
      <c r="D25" s="112">
        <f>COUNTIFS(participantsB[Country],participantsBNATO[[#This Row],[NATO Countries]],participantsB[Role],participantsBNATO[[#Headers],[Non-Speaker]])</f>
        <v>0</v>
      </c>
      <c r="E25" s="36">
        <f>participantsANATO[[#This Row],[Non-Speaker]]</f>
        <v>0</v>
      </c>
      <c r="G25" s="32" t="s">
        <v>48</v>
      </c>
      <c r="H25" s="113">
        <f>COUNTIFS(participantsB[Country],participantsBPartner[[#This Row],[Partner Countries]],participantsB[Role],participantsBPartner[[#Headers],[Speaker]])</f>
        <v>0</v>
      </c>
      <c r="I25" s="113">
        <f>participantsAPartner[[#This Row],[Speaker]]</f>
        <v>0</v>
      </c>
      <c r="J25" s="113">
        <f>COUNTIFS(participantsB[Country],participantsBPartner[[#This Row],[Partner Countries]], participantsB[Role],participantsBPartner[[#Headers],[Non-Speaker]])</f>
        <v>0</v>
      </c>
      <c r="K25" s="38">
        <f>participantsAPartner[[#This Row],[Non-Speaker]]</f>
        <v>0</v>
      </c>
    </row>
    <row r="26" spans="1:11" x14ac:dyDescent="0.25">
      <c r="A26" s="5" t="s">
        <v>315</v>
      </c>
      <c r="B26" s="112">
        <f>COUNTIFS(participantsB[Country],participantsBNATO[[#This Row],[NATO Countries]],participantsB[Role],participantsBNATO[[#Headers],[Speaker]])</f>
        <v>0</v>
      </c>
      <c r="C26" s="112">
        <f>participantsANATO[[#This Row],[Speaker]]</f>
        <v>0</v>
      </c>
      <c r="D26" s="112">
        <f>COUNTIFS(participantsB[Country],participantsBNATO[[#This Row],[NATO Countries]],participantsB[Role],participantsBNATO[[#Headers],[Non-Speaker]])</f>
        <v>0</v>
      </c>
      <c r="E26" s="36">
        <f>participantsANATO[[#This Row],[Non-Speaker]]</f>
        <v>0</v>
      </c>
      <c r="G26" s="32" t="s">
        <v>49</v>
      </c>
      <c r="H26" s="113">
        <f>COUNTIFS(participantsB[Country],participantsBPartner[[#This Row],[Partner Countries]],participantsB[Role],participantsBPartner[[#Headers],[Speaker]])</f>
        <v>0</v>
      </c>
      <c r="I26" s="113">
        <f>participantsAPartner[[#This Row],[Speaker]]</f>
        <v>0</v>
      </c>
      <c r="J26" s="113">
        <f>COUNTIFS(participantsB[Country],participantsBPartner[[#This Row],[Partner Countries]], participantsB[Role],participantsBPartner[[#Headers],[Non-Speaker]])</f>
        <v>0</v>
      </c>
      <c r="K26" s="38">
        <f>participantsAPartner[[#This Row],[Non-Speaker]]</f>
        <v>0</v>
      </c>
    </row>
    <row r="27" spans="1:11" x14ac:dyDescent="0.25">
      <c r="A27" s="5" t="s">
        <v>23</v>
      </c>
      <c r="B27" s="112">
        <f>COUNTIFS(participantsB[Country],participantsBNATO[[#This Row],[NATO Countries]],participantsB[Role],participantsBNATO[[#Headers],[Speaker]])</f>
        <v>0</v>
      </c>
      <c r="C27" s="112">
        <f>participantsANATO[[#This Row],[Speaker]]</f>
        <v>0</v>
      </c>
      <c r="D27" s="112">
        <f>COUNTIFS(participantsB[Country],participantsBNATO[[#This Row],[NATO Countries]],participantsB[Role],participantsBNATO[[#Headers],[Non-Speaker]])</f>
        <v>0</v>
      </c>
      <c r="E27" s="36">
        <f>participantsANATO[[#This Row],[Non-Speaker]]</f>
        <v>0</v>
      </c>
      <c r="G27" s="32" t="s">
        <v>50</v>
      </c>
      <c r="H27" s="113">
        <f>COUNTIFS(participantsB[Country],participantsBPartner[[#This Row],[Partner Countries]],participantsB[Role],participantsBPartner[[#Headers],[Speaker]])</f>
        <v>0</v>
      </c>
      <c r="I27" s="113">
        <f>participantsAPartner[[#This Row],[Speaker]]</f>
        <v>0</v>
      </c>
      <c r="J27" s="113">
        <f>COUNTIFS(participantsB[Country],participantsBPartner[[#This Row],[Partner Countries]], participantsB[Role],participantsBPartner[[#Headers],[Non-Speaker]])</f>
        <v>0</v>
      </c>
      <c r="K27" s="38">
        <f>participantsAPartner[[#This Row],[Non-Speaker]]</f>
        <v>0</v>
      </c>
    </row>
    <row r="28" spans="1:11" x14ac:dyDescent="0.25">
      <c r="A28" s="5" t="s">
        <v>24</v>
      </c>
      <c r="B28" s="112">
        <f>COUNTIFS(participantsB[Country],participantsBNATO[[#This Row],[NATO Countries]],participantsB[Role],participantsBNATO[[#Headers],[Speaker]])</f>
        <v>0</v>
      </c>
      <c r="C28" s="112">
        <f>participantsANATO[[#This Row],[Speaker]]</f>
        <v>0</v>
      </c>
      <c r="D28" s="112">
        <f>COUNTIFS(participantsB[Country],participantsBNATO[[#This Row],[NATO Countries]],participantsB[Role],participantsBNATO[[#Headers],[Non-Speaker]])</f>
        <v>0</v>
      </c>
      <c r="E28" s="36">
        <f>participantsANATO[[#This Row],[Non-Speaker]]</f>
        <v>0</v>
      </c>
      <c r="G28" s="32" t="s">
        <v>51</v>
      </c>
      <c r="H28" s="113">
        <f>COUNTIFS(participantsB[Country],participantsBPartner[[#This Row],[Partner Countries]],participantsB[Role],participantsBPartner[[#Headers],[Speaker]])</f>
        <v>0</v>
      </c>
      <c r="I28" s="113">
        <f>participantsAPartner[[#This Row],[Speaker]]</f>
        <v>0</v>
      </c>
      <c r="J28" s="113">
        <f>COUNTIFS(participantsB[Country],participantsBPartner[[#This Row],[Partner Countries]], participantsB[Role],participantsBPartner[[#Headers],[Non-Speaker]])</f>
        <v>0</v>
      </c>
      <c r="K28" s="38">
        <f>participantsAPartner[[#This Row],[Non-Speaker]]</f>
        <v>0</v>
      </c>
    </row>
    <row r="29" spans="1:11" x14ac:dyDescent="0.25">
      <c r="A29" s="5" t="s">
        <v>25</v>
      </c>
      <c r="B29" s="112">
        <f>COUNTIFS(participantsB[Country],participantsBNATO[[#This Row],[NATO Countries]],participantsB[Role],participantsBNATO[[#Headers],[Speaker]])</f>
        <v>0</v>
      </c>
      <c r="C29" s="112">
        <f>participantsANATO[[#This Row],[Speaker]]</f>
        <v>0</v>
      </c>
      <c r="D29" s="112">
        <f>COUNTIFS(participantsB[Country],participantsBNATO[[#This Row],[NATO Countries]],participantsB[Role],participantsBNATO[[#Headers],[Non-Speaker]])</f>
        <v>0</v>
      </c>
      <c r="E29" s="36">
        <f>participantsANATO[[#This Row],[Non-Speaker]]</f>
        <v>0</v>
      </c>
      <c r="G29" s="32" t="s">
        <v>53</v>
      </c>
      <c r="H29" s="113">
        <f>COUNTIFS(participantsB[Country],participantsBPartner[[#This Row],[Partner Countries]],participantsB[Role],participantsBPartner[[#Headers],[Speaker]])</f>
        <v>0</v>
      </c>
      <c r="I29" s="113">
        <f>participantsAPartner[[#This Row],[Speaker]]</f>
        <v>0</v>
      </c>
      <c r="J29" s="113">
        <f>COUNTIFS(participantsB[Country],participantsBPartner[[#This Row],[Partner Countries]], participantsB[Role],participantsBPartner[[#Headers],[Non-Speaker]])</f>
        <v>0</v>
      </c>
      <c r="K29" s="38">
        <f>participantsAPartner[[#This Row],[Non-Speaker]]</f>
        <v>0</v>
      </c>
    </row>
    <row r="30" spans="1:11" x14ac:dyDescent="0.25">
      <c r="A30" s="5" t="s">
        <v>26</v>
      </c>
      <c r="B30" s="112">
        <f>COUNTIFS(participantsB[Country],participantsBNATO[[#This Row],[NATO Countries]],participantsB[Role],participantsBNATO[[#Headers],[Speaker]])</f>
        <v>0</v>
      </c>
      <c r="C30" s="112">
        <f>participantsANATO[[#This Row],[Speaker]]</f>
        <v>0</v>
      </c>
      <c r="D30" s="112">
        <f>COUNTIFS(participantsB[Country],participantsBNATO[[#This Row],[NATO Countries]],participantsB[Role],participantsBNATO[[#Headers],[Non-Speaker]])</f>
        <v>0</v>
      </c>
      <c r="E30" s="36">
        <f>participantsANATO[[#This Row],[Non-Speaker]]</f>
        <v>0</v>
      </c>
      <c r="G30" s="32" t="s">
        <v>54</v>
      </c>
      <c r="H30" s="113">
        <f>COUNTIFS(participantsB[Country],participantsBPartner[[#This Row],[Partner Countries]],participantsB[Role],participantsBPartner[[#Headers],[Speaker]])</f>
        <v>0</v>
      </c>
      <c r="I30" s="113">
        <f>participantsAPartner[[#This Row],[Speaker]]</f>
        <v>0</v>
      </c>
      <c r="J30" s="113">
        <f>COUNTIFS(participantsB[Country],participantsBPartner[[#This Row],[Partner Countries]], participantsB[Role],participantsBPartner[[#Headers],[Non-Speaker]])</f>
        <v>0</v>
      </c>
      <c r="K30" s="38">
        <f>participantsAPartner[[#This Row],[Non-Speaker]]</f>
        <v>0</v>
      </c>
    </row>
    <row r="31" spans="1:11" x14ac:dyDescent="0.25">
      <c r="A31" s="5" t="s">
        <v>171</v>
      </c>
      <c r="B31" s="112">
        <f>COUNTIFS(participantsB[Country],participantsBNATO[[#This Row],[NATO Countries]],participantsB[Role],participantsBNATO[[#Headers],[Speaker]])</f>
        <v>0</v>
      </c>
      <c r="C31" s="112">
        <f>participantsANATO[[#This Row],[Speaker]]</f>
        <v>0</v>
      </c>
      <c r="D31" s="112">
        <f>COUNTIFS(participantsB[Country],participantsBNATO[[#This Row],[NATO Countries]],participantsB[Role],participantsBNATO[[#Headers],[Non-Speaker]])</f>
        <v>0</v>
      </c>
      <c r="E31" s="36">
        <f>participantsANATO[[#This Row],[Non-Speaker]]</f>
        <v>0</v>
      </c>
      <c r="G31" s="32" t="s">
        <v>55</v>
      </c>
      <c r="H31" s="113">
        <f>COUNTIFS(participantsB[Country],participantsBPartner[[#This Row],[Partner Countries]],participantsB[Role],participantsBPartner[[#Headers],[Speaker]])</f>
        <v>0</v>
      </c>
      <c r="I31" s="113">
        <f>participantsAPartner[[#This Row],[Speaker]]</f>
        <v>0</v>
      </c>
      <c r="J31" s="113">
        <f>COUNTIFS(participantsB[Country],participantsBPartner[[#This Row],[Partner Countries]], participantsB[Role],participantsBPartner[[#Headers],[Non-Speaker]])</f>
        <v>0</v>
      </c>
      <c r="K31" s="38">
        <f>participantsAPartner[[#This Row],[Non-Speaker]]</f>
        <v>0</v>
      </c>
    </row>
    <row r="32" spans="1:11" x14ac:dyDescent="0.25">
      <c r="A32" s="5" t="s">
        <v>27</v>
      </c>
      <c r="B32" s="112">
        <f>COUNTIFS(participantsB[Country],participantsBNATO[[#This Row],[NATO Countries]],participantsB[Role],participantsBNATO[[#Headers],[Speaker]])</f>
        <v>0</v>
      </c>
      <c r="C32" s="112">
        <f>participantsANATO[[#This Row],[Speaker]]</f>
        <v>0</v>
      </c>
      <c r="D32" s="112">
        <f>COUNTIFS(participantsB[Country],participantsBNATO[[#This Row],[NATO Countries]],participantsB[Role],participantsBNATO[[#Headers],[Non-Speaker]])</f>
        <v>0</v>
      </c>
      <c r="E32" s="36">
        <f>participantsANATO[[#This Row],[Non-Speaker]]</f>
        <v>0</v>
      </c>
      <c r="G32" s="32" t="s">
        <v>56</v>
      </c>
      <c r="H32" s="113">
        <f>COUNTIFS(participantsB[Country],participantsBPartner[[#This Row],[Partner Countries]],participantsB[Role],participantsBPartner[[#Headers],[Speaker]])</f>
        <v>0</v>
      </c>
      <c r="I32" s="113">
        <f>participantsAPartner[[#This Row],[Speaker]]</f>
        <v>0</v>
      </c>
      <c r="J32" s="113">
        <f>COUNTIFS(participantsB[Country],participantsBPartner[[#This Row],[Partner Countries]], participantsB[Role],participantsBPartner[[#Headers],[Non-Speaker]])</f>
        <v>0</v>
      </c>
      <c r="K32" s="38">
        <f>participantsAPartner[[#This Row],[Non-Speaker]]</f>
        <v>0</v>
      </c>
    </row>
    <row r="33" spans="1:11" x14ac:dyDescent="0.25">
      <c r="A33" s="5" t="s">
        <v>28</v>
      </c>
      <c r="B33" s="112">
        <f>COUNTIFS(participantsB[Country],participantsBNATO[[#This Row],[NATO Countries]],participantsB[Role],participantsBNATO[[#Headers],[Speaker]])</f>
        <v>0</v>
      </c>
      <c r="C33" s="112">
        <f>participantsANATO[[#This Row],[Speaker]]</f>
        <v>0</v>
      </c>
      <c r="D33" s="112">
        <f>COUNTIFS(participantsB[Country],participantsBNATO[[#This Row],[NATO Countries]],participantsB[Role],participantsBNATO[[#Headers],[Non-Speaker]])</f>
        <v>0</v>
      </c>
      <c r="E33" s="36">
        <f>participantsANATO[[#This Row],[Non-Speaker]]</f>
        <v>0</v>
      </c>
      <c r="G33" s="32" t="s">
        <v>57</v>
      </c>
      <c r="H33" s="113">
        <f>COUNTIFS(participantsB[Country],participantsBPartner[[#This Row],[Partner Countries]],participantsB[Role],participantsBPartner[[#Headers],[Speaker]])</f>
        <v>0</v>
      </c>
      <c r="I33" s="113">
        <f>participantsAPartner[[#This Row],[Speaker]]</f>
        <v>0</v>
      </c>
      <c r="J33" s="113">
        <f>COUNTIFS(participantsB[Country],participantsBPartner[[#This Row],[Partner Countries]], participantsB[Role],participantsBPartner[[#Headers],[Non-Speaker]])</f>
        <v>0</v>
      </c>
      <c r="K33" s="38">
        <f>participantsAPartner[[#This Row],[Non-Speaker]]</f>
        <v>0</v>
      </c>
    </row>
    <row r="34" spans="1:11" x14ac:dyDescent="0.25">
      <c r="A34" s="353" t="s">
        <v>328</v>
      </c>
      <c r="B34" s="354">
        <f>COUNTIFS(participantsB[Country],participantsBNATO[[#This Row],[NATO Countries]],participantsB[Role],participantsBNATO[[#Headers],[Speaker]])</f>
        <v>0</v>
      </c>
      <c r="C34" s="354">
        <f>participantsANATO[[#This Row],[Speaker]]</f>
        <v>0</v>
      </c>
      <c r="D34" s="354">
        <f>COUNTIFS(participantsB[Country],participantsBNATO[[#This Row],[NATO Countries]],participantsB[Role],participantsBNATO[[#Headers],[Non-Speaker]])</f>
        <v>0</v>
      </c>
      <c r="E34" s="356">
        <f>participantsANATO[[#This Row],[Non-Speaker]]</f>
        <v>0</v>
      </c>
      <c r="G34" s="266" t="s">
        <v>314</v>
      </c>
      <c r="H34" s="267">
        <f>COUNTIFS(participantsB[Country],participantsBPartner[[#This Row],[Partner Countries]],participantsB[Role],participantsBPartner[[#Headers],[Speaker]])</f>
        <v>0</v>
      </c>
      <c r="I34" s="267">
        <f>participantsAPartner[[#This Row],[Speaker]]</f>
        <v>0</v>
      </c>
      <c r="J34" s="267">
        <f>COUNTIFS(participantsB[Country],participantsBPartner[[#This Row],[Partner Countries]], participantsB[Role],participantsBPartner[[#Headers],[Non-Speaker]])</f>
        <v>0</v>
      </c>
      <c r="K34" s="270">
        <f>participantsAPartner[[#This Row],[Non-Speaker]]</f>
        <v>0</v>
      </c>
    </row>
    <row r="35" spans="1:11" ht="25" x14ac:dyDescent="0.25">
      <c r="A35" s="5" t="s">
        <v>319</v>
      </c>
      <c r="B35" s="112">
        <f>COUNTIFS(participantsB[Country],participantsBNATO[[#This Row],[NATO Countries]],participantsB[Role],participantsBNATO[[#Headers],[Speaker]])</f>
        <v>0</v>
      </c>
      <c r="C35" s="112">
        <f>participantsANATO[[#This Row],[Speaker]]</f>
        <v>0</v>
      </c>
      <c r="D35" s="112">
        <f>COUNTIFS(participantsB[Country],participantsBNATO[[#This Row],[NATO Countries]],participantsB[Role],participantsBNATO[[#Headers],[Non-Speaker]])</f>
        <v>0</v>
      </c>
      <c r="E35" s="36">
        <f>participantsANATO[[#This Row],[Non-Speaker]]</f>
        <v>0</v>
      </c>
      <c r="G35" s="252" t="s">
        <v>325</v>
      </c>
      <c r="H35" s="113">
        <f>COUNTIFS(participantsB[Country],participantsBPartner[[#This Row],[Partner Countries]],participantsB[Role],participantsBPartner[[#Headers],[Speaker]])</f>
        <v>0</v>
      </c>
      <c r="I35" s="113">
        <f>participantsAPartner[[#This Row],[Speaker]]</f>
        <v>0</v>
      </c>
      <c r="J35" s="113">
        <f>COUNTIFS(participantsB[Country],participantsBPartner[[#This Row],[Partner Countries]], participantsB[Role],participantsBPartner[[#Headers],[Non-Speaker]])</f>
        <v>0</v>
      </c>
      <c r="K35" s="38">
        <f>participantsAPartner[[#This Row],[Non-Speaker]]</f>
        <v>0</v>
      </c>
    </row>
    <row r="36" spans="1:11" ht="30" customHeight="1" x14ac:dyDescent="0.25">
      <c r="A36" s="5" t="s">
        <v>30</v>
      </c>
      <c r="B36" s="112">
        <f>COUNTIFS(participantsB[Country],participantsBNATO[[#This Row],[NATO Countries]],participantsB[Role],participantsBNATO[[#Headers],[Speaker]])</f>
        <v>0</v>
      </c>
      <c r="C36" s="112">
        <f>participantsANATO[[#This Row],[Speaker]]</f>
        <v>0</v>
      </c>
      <c r="D36" s="112">
        <f>COUNTIFS(participantsB[Country],participantsBNATO[[#This Row],[NATO Countries]],participantsB[Role],participantsBNATO[[#Headers],[Non-Speaker]])</f>
        <v>0</v>
      </c>
      <c r="E36" s="36">
        <f>participantsANATO[[#This Row],[Non-Speaker]]</f>
        <v>0</v>
      </c>
      <c r="G36" s="32" t="s">
        <v>58</v>
      </c>
      <c r="H36" s="113">
        <f>COUNTIFS(participantsB[Country],participantsBPartner[[#This Row],[Partner Countries]],participantsB[Role],participantsBPartner[[#Headers],[Speaker]])</f>
        <v>0</v>
      </c>
      <c r="I36" s="113">
        <f>participantsAPartner[[#This Row],[Speaker]]</f>
        <v>0</v>
      </c>
      <c r="J36" s="113">
        <f>COUNTIFS(participantsB[Country],participantsBPartner[[#This Row],[Partner Countries]], participantsB[Role],participantsBPartner[[#Headers],[Non-Speaker]])</f>
        <v>0</v>
      </c>
      <c r="K36" s="38">
        <f>participantsAPartner[[#This Row],[Non-Speaker]]</f>
        <v>0</v>
      </c>
    </row>
    <row r="37" spans="1:11" x14ac:dyDescent="0.25">
      <c r="A37" s="5" t="s">
        <v>31</v>
      </c>
      <c r="B37" s="112">
        <f>COUNTIFS(participantsB[Country],participantsBNATO[[#This Row],[NATO Countries]],participantsB[Role],participantsBNATO[[#Headers],[Speaker]])</f>
        <v>0</v>
      </c>
      <c r="C37" s="112">
        <f>participantsANATO[[#This Row],[Speaker]]</f>
        <v>0</v>
      </c>
      <c r="D37" s="112">
        <f>COUNTIFS(participantsB[Country],participantsBNATO[[#This Row],[NATO Countries]],participantsB[Role],participantsBNATO[[#Headers],[Non-Speaker]])</f>
        <v>0</v>
      </c>
      <c r="E37" s="36">
        <f>participantsANATO[[#This Row],[Non-Speaker]]</f>
        <v>0</v>
      </c>
      <c r="G37" s="32" t="s">
        <v>59</v>
      </c>
      <c r="H37" s="113">
        <f>COUNTIFS(participantsB[Country],participantsBPartner[[#This Row],[Partner Countries]],participantsB[Role],participantsBPartner[[#Headers],[Speaker]])</f>
        <v>0</v>
      </c>
      <c r="I37" s="113">
        <f>participantsAPartner[[#This Row],[Speaker]]</f>
        <v>0</v>
      </c>
      <c r="J37" s="113">
        <f>COUNTIFS(participantsB[Country],participantsBPartner[[#This Row],[Partner Countries]], participantsB[Role],participantsBPartner[[#Headers],[Non-Speaker]])</f>
        <v>0</v>
      </c>
      <c r="K37" s="38">
        <f>participantsAPartner[[#This Row],[Non-Speaker]]</f>
        <v>0</v>
      </c>
    </row>
    <row r="38" spans="1:11" x14ac:dyDescent="0.25">
      <c r="A38" s="7" t="s">
        <v>74</v>
      </c>
      <c r="B38" s="112">
        <f>SUBTOTAL(109,participantsBNATO[Speaker])</f>
        <v>0</v>
      </c>
      <c r="C38" s="112">
        <f>SUBTOTAL(109,participantsBNATO[SpeakerA])</f>
        <v>0</v>
      </c>
      <c r="D38" s="112">
        <f>SUBTOTAL(109,participantsBNATO[Non-Speaker])</f>
        <v>0</v>
      </c>
      <c r="E38" s="35">
        <f>SUBTOTAL(109,participantsBNATO[Non-SpeakerB])</f>
        <v>0</v>
      </c>
      <c r="G38" s="32" t="s">
        <v>60</v>
      </c>
      <c r="H38" s="113">
        <f>COUNTIFS(participantsB[Country],participantsBPartner[[#This Row],[Partner Countries]],participantsB[Role],participantsBPartner[[#Headers],[Speaker]])</f>
        <v>0</v>
      </c>
      <c r="I38" s="113">
        <f>participantsAPartner[[#This Row],[Speaker]]</f>
        <v>0</v>
      </c>
      <c r="J38" s="113">
        <f>COUNTIFS(participantsB[Country],participantsBPartner[[#This Row],[Partner Countries]], participantsB[Role],participantsBPartner[[#Headers],[Non-Speaker]])</f>
        <v>0</v>
      </c>
      <c r="K38" s="38">
        <f>participantsAPartner[[#This Row],[Non-Speaker]]</f>
        <v>0</v>
      </c>
    </row>
    <row r="39" spans="1:11" x14ac:dyDescent="0.25">
      <c r="B39" s="30"/>
      <c r="C39" s="30"/>
      <c r="G39" s="32" t="s">
        <v>61</v>
      </c>
      <c r="H39" s="113">
        <f>COUNTIFS(participantsB[Country],participantsBPartner[[#This Row],[Partner Countries]],participantsB[Role],participantsBPartner[[#Headers],[Speaker]])</f>
        <v>0</v>
      </c>
      <c r="I39" s="113">
        <f>participantsAPartner[[#This Row],[Speaker]]</f>
        <v>0</v>
      </c>
      <c r="J39" s="113">
        <f>COUNTIFS(participantsB[Country],participantsBPartner[[#This Row],[Partner Countries]], participantsB[Role],participantsBPartner[[#Headers],[Non-Speaker]])</f>
        <v>0</v>
      </c>
      <c r="K39" s="38">
        <f>participantsAPartner[[#This Row],[Non-Speaker]]</f>
        <v>0</v>
      </c>
    </row>
    <row r="40" spans="1:11" x14ac:dyDescent="0.25">
      <c r="B40" s="30"/>
      <c r="C40" s="30"/>
      <c r="G40" s="32" t="s">
        <v>62</v>
      </c>
      <c r="H40" s="113">
        <f>COUNTIFS(participantsB[Country],participantsBPartner[[#This Row],[Partner Countries]],participantsB[Role],participantsBPartner[[#Headers],[Speaker]])</f>
        <v>0</v>
      </c>
      <c r="I40" s="113">
        <f>participantsAPartner[[#This Row],[Speaker]]</f>
        <v>0</v>
      </c>
      <c r="J40" s="113">
        <f>COUNTIFS(participantsB[Country],participantsBPartner[[#This Row],[Partner Countries]], participantsB[Role],participantsBPartner[[#Headers],[Non-Speaker]])</f>
        <v>0</v>
      </c>
      <c r="K40" s="38">
        <f>participantsAPartner[[#This Row],[Non-Speaker]]</f>
        <v>0</v>
      </c>
    </row>
    <row r="41" spans="1:11" x14ac:dyDescent="0.25">
      <c r="B41" s="30"/>
      <c r="C41" s="30"/>
      <c r="G41" s="32" t="s">
        <v>63</v>
      </c>
      <c r="H41" s="113">
        <f>COUNTIFS(participantsB[Country],participantsBPartner[[#This Row],[Partner Countries]],participantsB[Role],participantsBPartner[[#Headers],[Speaker]])</f>
        <v>0</v>
      </c>
      <c r="I41" s="113">
        <f>participantsAPartner[[#This Row],[Speaker]]</f>
        <v>0</v>
      </c>
      <c r="J41" s="113">
        <f>COUNTIFS(participantsB[Country],participantsBPartner[[#This Row],[Partner Countries]], participantsB[Role],participantsBPartner[[#Headers],[Non-Speaker]])</f>
        <v>0</v>
      </c>
      <c r="K41" s="38">
        <f>participantsAPartner[[#This Row],[Non-Speaker]]</f>
        <v>0</v>
      </c>
    </row>
    <row r="42" spans="1:11" x14ac:dyDescent="0.25">
      <c r="B42" s="30"/>
      <c r="C42" s="30"/>
      <c r="G42" s="32" t="s">
        <v>64</v>
      </c>
      <c r="H42" s="113">
        <f>COUNTIFS(participantsB[Country],participantsBPartner[[#This Row],[Partner Countries]],participantsB[Role],participantsBPartner[[#Headers],[Speaker]])</f>
        <v>0</v>
      </c>
      <c r="I42" s="113">
        <f>participantsAPartner[[#This Row],[Speaker]]</f>
        <v>0</v>
      </c>
      <c r="J42" s="113">
        <f>COUNTIFS(participantsB[Country],participantsBPartner[[#This Row],[Partner Countries]], participantsB[Role],participantsBPartner[[#Headers],[Non-Speaker]])</f>
        <v>0</v>
      </c>
      <c r="K42" s="38">
        <f>participantsAPartner[[#This Row],[Non-Speaker]]</f>
        <v>0</v>
      </c>
    </row>
    <row r="43" spans="1:11" x14ac:dyDescent="0.25">
      <c r="B43" s="30"/>
      <c r="C43" s="30"/>
      <c r="G43" s="32" t="s">
        <v>65</v>
      </c>
      <c r="H43" s="113">
        <f>COUNTIFS(participantsB[Country],participantsBPartner[[#This Row],[Partner Countries]],participantsB[Role],participantsBPartner[[#Headers],[Speaker]])</f>
        <v>0</v>
      </c>
      <c r="I43" s="113">
        <f>participantsAPartner[[#This Row],[Speaker]]</f>
        <v>0</v>
      </c>
      <c r="J43" s="113">
        <f>COUNTIFS(participantsB[Country],participantsBPartner[[#This Row],[Partner Countries]], participantsB[Role],participantsBPartner[[#Headers],[Non-Speaker]])</f>
        <v>0</v>
      </c>
      <c r="K43" s="38">
        <f>participantsAPartner[[#This Row],[Non-Speaker]]</f>
        <v>0</v>
      </c>
    </row>
    <row r="44" spans="1:11" ht="13" x14ac:dyDescent="0.3">
      <c r="B44" s="30"/>
      <c r="C44" s="30"/>
      <c r="G44" s="33" t="s">
        <v>74</v>
      </c>
      <c r="H44" s="112">
        <f>SUBTOTAL(109,participantsBPartner[Speaker])</f>
        <v>0</v>
      </c>
      <c r="I44" s="112">
        <f>SUBTOTAL(109,participantsBPartner[SpeakerA])</f>
        <v>0</v>
      </c>
      <c r="J44" s="112">
        <f>SUBTOTAL(109,participantsBPartner[Non-Speaker])</f>
        <v>0</v>
      </c>
      <c r="K44" s="35">
        <f>SUBTOTAL(109,participantsBPartner[Non-SpeakerB])</f>
        <v>0</v>
      </c>
    </row>
    <row r="45" spans="1:11" x14ac:dyDescent="0.25">
      <c r="B45" s="30"/>
      <c r="C45" s="30"/>
    </row>
    <row r="46" spans="1:11" x14ac:dyDescent="0.25">
      <c r="B46" s="30"/>
      <c r="C46" s="30"/>
    </row>
    <row r="47" spans="1:11" x14ac:dyDescent="0.25">
      <c r="B47" s="30"/>
      <c r="C47" s="30"/>
    </row>
    <row r="48" spans="1:11" x14ac:dyDescent="0.25">
      <c r="B48" s="30"/>
      <c r="C48" s="30"/>
    </row>
    <row r="49" spans="2:3" x14ac:dyDescent="0.25">
      <c r="B49" s="30"/>
      <c r="C49" s="30"/>
    </row>
    <row r="50" spans="2:3" x14ac:dyDescent="0.25">
      <c r="B50" s="30"/>
      <c r="C50" s="30"/>
    </row>
    <row r="51" spans="2:3" x14ac:dyDescent="0.25">
      <c r="B51" s="30"/>
      <c r="C51" s="30"/>
    </row>
  </sheetData>
  <sheetProtection algorithmName="SHA-512" hashValue="1G9uQCCTqHsrJz46zPtpgXh3nslWebzKfrLTHfzRLaRpg0OTjpJ5Vmu/Ql/qrVwkAxvtOhZC1gctivtUfDKU0w==" saltValue="IuSYlOptflmPNCGHgeJgUA==" spinCount="100000" sheet="1" objects="1" scenarios="1" selectLockedCells="1"/>
  <mergeCells count="3">
    <mergeCell ref="A4:P4"/>
    <mergeCell ref="B1:G1"/>
    <mergeCell ref="B2:G2"/>
  </mergeCells>
  <conditionalFormatting sqref="N6:N11 P6:P11 B6:B38 D6:D38 H6:H44 J6:J44">
    <cfRule type="expression" dxfId="27" priority="1">
      <formula>OR(AND(B6&gt;0,C6=0),AND(B6=0,C6&gt;0))</formula>
    </cfRule>
    <cfRule type="expression" dxfId="26" priority="2">
      <formula>B6&lt;&gt;C6</formula>
    </cfRule>
  </conditionalFormatting>
  <conditionalFormatting sqref="A1:P13 F14:P14 F15:F47 G15:P16 L17:P47 A14:E51 G17:K44">
    <cfRule type="expression" dxfId="25" priority="5">
      <formula>AND(CELL("Protect",A1)=0,ISODD(CELL("Row",A1)),OR(LEN(A1)=0,A1=0))</formula>
    </cfRule>
    <cfRule type="expression" dxfId="24" priority="6">
      <formula>AND(CELL("Protect",A1)=0,ISEVEN(CELL("Row",A1)),OR(LEN(A1)=0,A1=0))</formula>
    </cfRule>
  </conditionalFormatting>
  <dataValidations count="4">
    <dataValidation type="date" operator="greaterThanOrEqual" allowBlank="1" showInputMessage="1" showErrorMessage="1" sqref="H2:J2">
      <formula1>1</formula1>
    </dataValidation>
    <dataValidation type="whole" operator="greaterThanOrEqual" allowBlank="1" showInputMessage="1" showErrorMessage="1" errorTitle="Enter numbers only" error="Please enter numbers only" sqref="O6:P10 N7:N10 D7:D37 B6:C37 H6:J43">
      <formula1>0</formula1>
    </dataValidation>
    <dataValidation type="whole" errorStyle="warning" operator="greaterThanOrEqual" allowBlank="1" showInputMessage="1" showErrorMessage="1" errorTitle="Enter numbers only" error="Please enter numbers only" sqref="D6 N6">
      <formula1>0</formula1>
    </dataValidation>
    <dataValidation type="list" errorStyle="warning" allowBlank="1" showInputMessage="1" showErrorMessage="1" error="That country isn't in our list. Are you sure?" sqref="M6:M10">
      <formula1>otherCountryList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ignoredErrors>
    <ignoredError sqref="N7:P10 N6:P6" unlockedFormula="1"/>
  </ignoredErrors>
  <drawing r:id="rId2"/>
  <tableParts count="3"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  <pageSetUpPr fitToPage="1"/>
  </sheetPr>
  <dimension ref="A1:M40"/>
  <sheetViews>
    <sheetView zoomScaleNormal="100" workbookViewId="0">
      <pane ySplit="5" topLeftCell="A6" activePane="bottomLeft" state="frozen"/>
      <selection pane="bottomLeft" activeCell="I2" sqref="I2"/>
    </sheetView>
  </sheetViews>
  <sheetFormatPr defaultColWidth="9.1796875" defaultRowHeight="11.5" x14ac:dyDescent="0.35"/>
  <cols>
    <col min="1" max="1" width="9.26953125" style="9" customWidth="1"/>
    <col min="2" max="2" width="40.7265625" style="9" customWidth="1"/>
    <col min="3" max="3" width="16.453125" style="9" customWidth="1"/>
    <col min="4" max="4" width="15" style="9" hidden="1" customWidth="1"/>
    <col min="5" max="5" width="16.453125" style="9" customWidth="1"/>
    <col min="6" max="6" width="16.54296875" style="9" hidden="1" customWidth="1"/>
    <col min="7" max="7" width="16.453125" style="9" customWidth="1"/>
    <col min="8" max="8" width="18.1796875" style="9" hidden="1" customWidth="1"/>
    <col min="9" max="9" width="14.26953125" style="9" customWidth="1"/>
    <col min="10" max="10" width="4.54296875" style="9" customWidth="1"/>
    <col min="11" max="11" width="9.453125" style="9" bestFit="1" customWidth="1"/>
    <col min="12" max="12" width="40.7265625" style="9" customWidth="1"/>
    <col min="13" max="13" width="8.1796875" style="9" bestFit="1" customWidth="1"/>
    <col min="14" max="16384" width="9.1796875" style="9"/>
  </cols>
  <sheetData>
    <row r="1" spans="1:13" s="13" customFormat="1" ht="13.5" customHeight="1" thickBot="1" x14ac:dyDescent="0.3">
      <c r="A1" s="94" t="s">
        <v>270</v>
      </c>
      <c r="B1" s="327" t="s">
        <v>249</v>
      </c>
      <c r="C1" s="327"/>
      <c r="D1" s="95"/>
      <c r="E1" s="96" t="s">
        <v>226</v>
      </c>
      <c r="F1" s="97"/>
      <c r="G1" s="98" t="s">
        <v>227</v>
      </c>
      <c r="H1" s="47"/>
      <c r="I1" s="98" t="s">
        <v>310</v>
      </c>
      <c r="J1" s="47"/>
      <c r="K1" s="47"/>
      <c r="L1" s="98" t="s">
        <v>311</v>
      </c>
      <c r="M1" s="47"/>
    </row>
    <row r="2" spans="1:13" s="13" customFormat="1" ht="12.5" x14ac:dyDescent="0.25">
      <c r="A2" s="128" t="str">
        <f>IF(ISBLANK(spsReference),"",spsReference)</f>
        <v/>
      </c>
      <c r="B2" s="328" t="str">
        <f>IF(ISBLANK(eventTitle),"",eventTitle)</f>
        <v/>
      </c>
      <c r="C2" s="328"/>
      <c r="D2" s="103"/>
      <c r="E2" s="129">
        <f>startDate</f>
        <v>0</v>
      </c>
      <c r="F2" s="130"/>
      <c r="G2" s="131">
        <f>endDate</f>
        <v>0</v>
      </c>
      <c r="I2" s="236">
        <f>G37*85%</f>
        <v>0</v>
      </c>
      <c r="L2" s="236"/>
    </row>
    <row r="3" spans="1:13" s="13" customFormat="1" ht="6.75" customHeight="1" x14ac:dyDescent="0.25"/>
    <row r="4" spans="1:13" s="12" customFormat="1" ht="21" customHeight="1" x14ac:dyDescent="0.4">
      <c r="A4" s="307" t="s">
        <v>275</v>
      </c>
      <c r="B4" s="307"/>
      <c r="C4" s="307"/>
      <c r="D4" s="307"/>
      <c r="E4" s="307"/>
      <c r="F4" s="307"/>
      <c r="G4" s="307"/>
      <c r="H4" s="48"/>
      <c r="I4" s="48"/>
      <c r="J4" s="48"/>
      <c r="K4" s="9"/>
      <c r="L4" s="320" t="s">
        <v>282</v>
      </c>
      <c r="M4" s="320"/>
    </row>
    <row r="5" spans="1:13" ht="15" customHeight="1" thickBot="1" x14ac:dyDescent="0.4">
      <c r="B5" s="20" t="s">
        <v>250</v>
      </c>
      <c r="C5" s="40" t="s">
        <v>212</v>
      </c>
      <c r="D5" s="40" t="s">
        <v>261</v>
      </c>
      <c r="E5" s="40" t="s">
        <v>222</v>
      </c>
      <c r="F5" s="40" t="s">
        <v>262</v>
      </c>
      <c r="G5" s="40" t="s">
        <v>211</v>
      </c>
      <c r="H5" s="41" t="s">
        <v>263</v>
      </c>
      <c r="L5" s="153" t="s">
        <v>278</v>
      </c>
      <c r="M5" s="153" t="s">
        <v>283</v>
      </c>
    </row>
    <row r="6" spans="1:13" ht="12.75" customHeight="1" thickTop="1" x14ac:dyDescent="0.35">
      <c r="A6" s="325" t="s">
        <v>224</v>
      </c>
      <c r="B6" s="99" t="s">
        <v>251</v>
      </c>
      <c r="C6" s="100" t="str">
        <f xml:space="preserve"> "(" &amp; participantsBNATO[[#Totals],[Speaker]]+participantsBPartner[[#Totals],[Speaker]]+participantsBOthers[[#Totals],[Speaker]] &amp; ")"</f>
        <v>(0)</v>
      </c>
      <c r="D6" s="100"/>
      <c r="E6" s="100"/>
      <c r="F6" s="101"/>
      <c r="G6" s="101"/>
      <c r="H6" s="42">
        <f>BudgetA[[#This Row],[This NATO Grant]]</f>
        <v>0</v>
      </c>
      <c r="K6" s="321" t="s">
        <v>279</v>
      </c>
      <c r="L6" s="146">
        <f>nonNATOA[[#This Row],[Source]]</f>
        <v>0</v>
      </c>
      <c r="M6" s="147">
        <f>nonNATOA[[#This Row],[Amount]]</f>
        <v>0</v>
      </c>
    </row>
    <row r="7" spans="1:13" ht="12.75" customHeight="1" x14ac:dyDescent="0.35">
      <c r="A7" s="329"/>
      <c r="B7" s="11" t="s">
        <v>299</v>
      </c>
      <c r="C7" s="132">
        <f>SUMIFS(participantsB[Eligible Travel],participantsB[Role],"Speaker")</f>
        <v>0</v>
      </c>
      <c r="D7" s="133">
        <f>BudgetA[[#This Row],[Overall Costs]]</f>
        <v>0</v>
      </c>
      <c r="E7" s="134">
        <f>BudgetA[[#This Row],[Other  Sources]]</f>
        <v>0</v>
      </c>
      <c r="F7" s="135">
        <f>BudgetA[[#This Row],[Other  Sources]]</f>
        <v>0</v>
      </c>
      <c r="G7" s="132">
        <f>C7-E7</f>
        <v>0</v>
      </c>
      <c r="H7" s="43">
        <f>BudgetA[[#This Row],[This NATO Grant]]</f>
        <v>0</v>
      </c>
      <c r="I7" s="319" t="s">
        <v>255</v>
      </c>
      <c r="K7" s="322"/>
      <c r="L7" s="148">
        <f>nonNATOA[[#This Row],[Source]]</f>
        <v>0</v>
      </c>
      <c r="M7" s="149">
        <f>nonNATOA[[#This Row],[Amount]]</f>
        <v>0</v>
      </c>
    </row>
    <row r="8" spans="1:13" ht="12.75" customHeight="1" thickBot="1" x14ac:dyDescent="0.4">
      <c r="A8" s="329"/>
      <c r="B8" s="11" t="s">
        <v>300</v>
      </c>
      <c r="C8" s="134">
        <f>BudgetA[[#This Row],[Overall Costs]]</f>
        <v>0</v>
      </c>
      <c r="D8" s="133">
        <f>BudgetA[[#This Row],[Overall Costs]]</f>
        <v>0</v>
      </c>
      <c r="E8" s="134">
        <f>BudgetA[[#This Row],[Other  Sources]]</f>
        <v>0</v>
      </c>
      <c r="F8" s="135">
        <f>BudgetA[[#This Row],[Other  Sources]]</f>
        <v>0</v>
      </c>
      <c r="G8" s="136">
        <f>C8-E8</f>
        <v>0</v>
      </c>
      <c r="H8" s="43">
        <f>BudgetA[[#This Row],[This NATO Grant]]</f>
        <v>0</v>
      </c>
      <c r="I8" s="319"/>
      <c r="K8" s="323"/>
      <c r="L8" s="150">
        <f>nonNATOA[[#This Row],[Source]]</f>
        <v>0</v>
      </c>
      <c r="M8" s="151">
        <f>nonNATOA[[#This Row],[Amount]]</f>
        <v>0</v>
      </c>
    </row>
    <row r="9" spans="1:13" ht="13.5" customHeight="1" thickTop="1" x14ac:dyDescent="0.35">
      <c r="A9" s="329"/>
      <c r="B9" s="11" t="s">
        <v>213</v>
      </c>
      <c r="C9" s="132">
        <f>SUMIFS(participantsB[Eligible Nights],participantsB[Role],"Speaker") *I9</f>
        <v>0</v>
      </c>
      <c r="D9" s="133">
        <f>BudgetA[[#This Row],[Overall Costs]]</f>
        <v>0</v>
      </c>
      <c r="E9" s="134">
        <f>BudgetA[[#This Row],[Other  Sources]]</f>
        <v>0</v>
      </c>
      <c r="F9" s="135">
        <f>BudgetA[[#This Row],[Other  Sources]]</f>
        <v>0</v>
      </c>
      <c r="G9" s="132">
        <f>C9-E9</f>
        <v>0</v>
      </c>
      <c r="H9" s="43">
        <f>BudgetA[[#This Row],[This NATO Grant]]</f>
        <v>0</v>
      </c>
      <c r="I9" s="145">
        <f>BudgetA!F9</f>
        <v>0</v>
      </c>
      <c r="K9" s="321" t="s">
        <v>280</v>
      </c>
      <c r="L9" s="146">
        <f>nonNATOA[[#This Row],[Source]]</f>
        <v>0</v>
      </c>
      <c r="M9" s="147">
        <f>nonNATOA[[#This Row],[Amount]]</f>
        <v>0</v>
      </c>
    </row>
    <row r="10" spans="1:13" ht="15.75" customHeight="1" thickBot="1" x14ac:dyDescent="0.4">
      <c r="A10" s="329"/>
      <c r="B10" s="11" t="s">
        <v>214</v>
      </c>
      <c r="C10" s="134">
        <f>BudgetA[[#This Row],[Overall Costs]]</f>
        <v>0</v>
      </c>
      <c r="D10" s="133">
        <f>BudgetA[[#This Row],[Overall Costs]]</f>
        <v>0</v>
      </c>
      <c r="E10" s="134">
        <f>BudgetA[[#This Row],[Other  Sources]]</f>
        <v>0</v>
      </c>
      <c r="F10" s="135">
        <f>BudgetA[[#This Row],[Other  Sources]]</f>
        <v>0</v>
      </c>
      <c r="G10" s="137">
        <f>C10-E10</f>
        <v>0</v>
      </c>
      <c r="H10" s="44">
        <f>BudgetA[[#This Row],[This NATO Grant]]</f>
        <v>0</v>
      </c>
      <c r="K10" s="322"/>
      <c r="L10" s="148">
        <f>nonNATOA[[#This Row],[Source]]</f>
        <v>0</v>
      </c>
      <c r="M10" s="149">
        <f>nonNATOA[[#This Row],[Amount]]</f>
        <v>0</v>
      </c>
    </row>
    <row r="11" spans="1:13" ht="15.75" customHeight="1" thickTop="1" thickBot="1" x14ac:dyDescent="0.4">
      <c r="A11" s="329"/>
      <c r="B11" s="21" t="s">
        <v>215</v>
      </c>
      <c r="C11" s="138">
        <f>SUBTOTAL(9,C7:C10)</f>
        <v>0</v>
      </c>
      <c r="D11" s="138">
        <f t="shared" ref="D11:G11" si="0">SUBTOTAL(9,D7:D10)</f>
        <v>0</v>
      </c>
      <c r="E11" s="138">
        <f t="shared" si="0"/>
        <v>0</v>
      </c>
      <c r="F11" s="138">
        <f t="shared" si="0"/>
        <v>0</v>
      </c>
      <c r="G11" s="138">
        <f t="shared" si="0"/>
        <v>0</v>
      </c>
      <c r="H11" s="44">
        <f>BudgetA[[#This Row],[This NATO Grant]]</f>
        <v>0</v>
      </c>
      <c r="K11" s="323"/>
      <c r="L11" s="150">
        <f>nonNATOA[[#This Row],[Source]]</f>
        <v>0</v>
      </c>
      <c r="M11" s="151">
        <f>nonNATOA[[#This Row],[Amount]]</f>
        <v>0</v>
      </c>
    </row>
    <row r="12" spans="1:13" ht="14.25" customHeight="1" thickTop="1" x14ac:dyDescent="0.35">
      <c r="A12" s="325"/>
      <c r="B12" s="99" t="s">
        <v>252</v>
      </c>
      <c r="C12" s="139" t="str">
        <f xml:space="preserve"> "(" &amp; participantsBNATO[[#Totals],[Non-Speaker]]+participantsBPartner[[#Totals],[Non-Speaker]]+participantsBOthers[[#Totals],[Non-Speaker]] &amp; ")"</f>
        <v>(0)</v>
      </c>
      <c r="D12" s="139"/>
      <c r="E12" s="140"/>
      <c r="F12" s="141"/>
      <c r="G12" s="141"/>
      <c r="H12" s="45">
        <f>BudgetA[[#This Row],[This NATO Grant]]</f>
        <v>0</v>
      </c>
      <c r="L12" s="23" t="s">
        <v>281</v>
      </c>
      <c r="M12" s="149">
        <f>nonNATOA[[#This Row],[Amount]]</f>
        <v>0</v>
      </c>
    </row>
    <row r="13" spans="1:13" ht="15" customHeight="1" x14ac:dyDescent="0.25">
      <c r="A13" s="329"/>
      <c r="B13" s="11" t="s">
        <v>301</v>
      </c>
      <c r="C13" s="132">
        <f>SUMIFS(participantsB[Eligible Travel],participantsB[Role],"Non-Speaker")</f>
        <v>0</v>
      </c>
      <c r="D13" s="133">
        <f>BudgetA[[#This Row],[Overall Costs]]</f>
        <v>0</v>
      </c>
      <c r="E13" s="134">
        <f>BudgetA[[#This Row],[Other  Sources]]</f>
        <v>0</v>
      </c>
      <c r="F13" s="135">
        <f>BudgetA[[#This Row],[Other  Sources]]</f>
        <v>0</v>
      </c>
      <c r="G13" s="132">
        <f>C13-E13</f>
        <v>0</v>
      </c>
      <c r="H13" s="43">
        <f>BudgetA[[#This Row],[This NATO Grant]]</f>
        <v>0</v>
      </c>
      <c r="I13" s="319" t="s">
        <v>255</v>
      </c>
      <c r="L13" s="154" t="s">
        <v>74</v>
      </c>
      <c r="M13" s="152">
        <f>SUBTOTAL(109,nonNATOB[Amount])</f>
        <v>0</v>
      </c>
    </row>
    <row r="14" spans="1:13" ht="15" customHeight="1" x14ac:dyDescent="0.35">
      <c r="A14" s="329"/>
      <c r="B14" s="11" t="s">
        <v>300</v>
      </c>
      <c r="C14" s="134">
        <f>BudgetA[[#This Row],[Overall Costs]]</f>
        <v>0</v>
      </c>
      <c r="D14" s="133">
        <f>BudgetA[[#This Row],[Overall Costs]]</f>
        <v>0</v>
      </c>
      <c r="E14" s="134">
        <f>BudgetA[[#This Row],[Other  Sources]]</f>
        <v>0</v>
      </c>
      <c r="F14" s="135">
        <f>BudgetA[[#This Row],[Other  Sources]]</f>
        <v>0</v>
      </c>
      <c r="G14" s="136">
        <f>C14-E14</f>
        <v>0</v>
      </c>
      <c r="H14" s="43">
        <f>BudgetA[[#This Row],[This NATO Grant]]</f>
        <v>0</v>
      </c>
      <c r="I14" s="319"/>
    </row>
    <row r="15" spans="1:13" x14ac:dyDescent="0.35">
      <c r="A15" s="329"/>
      <c r="B15" s="11" t="s">
        <v>213</v>
      </c>
      <c r="C15" s="132">
        <f>SUMIFS(participantsB[Eligible Nights],participantsB[Role],"Non-Speaker") *I15</f>
        <v>0</v>
      </c>
      <c r="D15" s="133">
        <f>BudgetA[[#This Row],[Overall Costs]]</f>
        <v>0</v>
      </c>
      <c r="E15" s="134">
        <f>BudgetA[[#This Row],[Other  Sources]]</f>
        <v>0</v>
      </c>
      <c r="F15" s="135">
        <f>BudgetA[[#This Row],[Other  Sources]]</f>
        <v>0</v>
      </c>
      <c r="G15" s="132">
        <f>C15-E15</f>
        <v>0</v>
      </c>
      <c r="H15" s="43">
        <f>BudgetA[[#This Row],[This NATO Grant]]</f>
        <v>0</v>
      </c>
      <c r="I15" s="145">
        <f>BudgetA!F15</f>
        <v>0</v>
      </c>
    </row>
    <row r="16" spans="1:13" ht="15.75" customHeight="1" thickBot="1" x14ac:dyDescent="0.4">
      <c r="A16" s="329"/>
      <c r="B16" s="11" t="s">
        <v>214</v>
      </c>
      <c r="C16" s="134">
        <f>BudgetA[[#This Row],[Overall Costs]]</f>
        <v>0</v>
      </c>
      <c r="D16" s="133">
        <f>BudgetA[[#This Row],[Overall Costs]]</f>
        <v>0</v>
      </c>
      <c r="E16" s="134">
        <f>BudgetA[[#This Row],[Other  Sources]]</f>
        <v>0</v>
      </c>
      <c r="F16" s="135">
        <f>BudgetA[[#This Row],[Other  Sources]]</f>
        <v>0</v>
      </c>
      <c r="G16" s="137">
        <f>C16-E16</f>
        <v>0</v>
      </c>
      <c r="H16" s="44">
        <f>BudgetA[[#This Row],[This NATO Grant]]</f>
        <v>0</v>
      </c>
    </row>
    <row r="17" spans="1:8" ht="16.5" customHeight="1" thickTop="1" thickBot="1" x14ac:dyDescent="0.4">
      <c r="A17" s="330"/>
      <c r="B17" s="22" t="s">
        <v>216</v>
      </c>
      <c r="C17" s="142">
        <f>SUBTOTAL(9,C13:C16)</f>
        <v>0</v>
      </c>
      <c r="D17" s="142">
        <f t="shared" ref="D17:G17" si="1">SUBTOTAL(9,D13:D16)</f>
        <v>0</v>
      </c>
      <c r="E17" s="142">
        <f t="shared" si="1"/>
        <v>0</v>
      </c>
      <c r="F17" s="142">
        <f t="shared" si="1"/>
        <v>0</v>
      </c>
      <c r="G17" s="142">
        <f t="shared" si="1"/>
        <v>0</v>
      </c>
      <c r="H17" s="44">
        <f>BudgetA[[#This Row],[This NATO Grant]]</f>
        <v>0</v>
      </c>
    </row>
    <row r="18" spans="1:8" ht="14.25" customHeight="1" thickTop="1" x14ac:dyDescent="0.35">
      <c r="A18" s="324" t="s">
        <v>298</v>
      </c>
      <c r="B18" s="99" t="s">
        <v>305</v>
      </c>
      <c r="C18" s="140"/>
      <c r="D18" s="140"/>
      <c r="E18" s="140"/>
      <c r="F18" s="141"/>
      <c r="G18" s="141"/>
      <c r="H18" s="45">
        <f>BudgetA[[#This Row],[This NATO Grant]]</f>
        <v>0</v>
      </c>
    </row>
    <row r="19" spans="1:8" ht="14.25" customHeight="1" x14ac:dyDescent="0.35">
      <c r="A19" s="325"/>
      <c r="B19" s="134">
        <f>BudgetA[[#This Row],[ ]]</f>
        <v>0</v>
      </c>
      <c r="C19" s="134">
        <f>BudgetA[[#This Row],[Overall Costs]]</f>
        <v>0</v>
      </c>
      <c r="D19" s="134">
        <f>BudgetA[[#This Row],[Overall Costs]]</f>
        <v>0</v>
      </c>
      <c r="E19" s="134">
        <f>BudgetA[[#This Row],[Other  Sources]]</f>
        <v>0</v>
      </c>
      <c r="F19" s="135">
        <f>BudgetA[[#This Row],[Other  Sources]]</f>
        <v>0</v>
      </c>
      <c r="G19" s="136">
        <f>C19-E19</f>
        <v>0</v>
      </c>
      <c r="H19" s="44">
        <f>BudgetA[[#This Row],[This NATO Grant]]</f>
        <v>0</v>
      </c>
    </row>
    <row r="20" spans="1:8" ht="14.25" customHeight="1" x14ac:dyDescent="0.35">
      <c r="A20" s="325"/>
      <c r="B20" s="134">
        <f>BudgetA[[#This Row],[ ]]</f>
        <v>0</v>
      </c>
      <c r="C20" s="134">
        <f>BudgetA[[#This Row],[Overall Costs]]</f>
        <v>0</v>
      </c>
      <c r="D20" s="134">
        <f>BudgetA[[#This Row],[Overall Costs]]</f>
        <v>0</v>
      </c>
      <c r="E20" s="134">
        <f>BudgetA[[#This Row],[Other  Sources]]</f>
        <v>0</v>
      </c>
      <c r="F20" s="135">
        <f>BudgetA[[#This Row],[Other  Sources]]</f>
        <v>0</v>
      </c>
      <c r="G20" s="132">
        <f>C20-E20</f>
        <v>0</v>
      </c>
      <c r="H20" s="44">
        <f>BudgetA[[#This Row],[This NATO Grant]]</f>
        <v>0</v>
      </c>
    </row>
    <row r="21" spans="1:8" ht="14.25" customHeight="1" x14ac:dyDescent="0.35">
      <c r="A21" s="325"/>
      <c r="B21" s="134">
        <f>BudgetA[[#This Row],[ ]]</f>
        <v>0</v>
      </c>
      <c r="C21" s="134">
        <f>BudgetA[[#This Row],[Overall Costs]]</f>
        <v>0</v>
      </c>
      <c r="D21" s="134">
        <f>BudgetA[[#This Row],[Overall Costs]]</f>
        <v>0</v>
      </c>
      <c r="E21" s="134">
        <f>BudgetA[[#This Row],[Other  Sources]]</f>
        <v>0</v>
      </c>
      <c r="F21" s="135">
        <f>BudgetA[[#This Row],[Other  Sources]]</f>
        <v>0</v>
      </c>
      <c r="G21" s="136">
        <f>C21-E21</f>
        <v>0</v>
      </c>
      <c r="H21" s="44">
        <f>BudgetA[[#This Row],[This NATO Grant]]</f>
        <v>0</v>
      </c>
    </row>
    <row r="22" spans="1:8" ht="14.25" customHeight="1" x14ac:dyDescent="0.35">
      <c r="A22" s="325"/>
      <c r="B22" s="102" t="s">
        <v>306</v>
      </c>
      <c r="C22" s="140"/>
      <c r="D22" s="140"/>
      <c r="E22" s="140"/>
      <c r="F22" s="141"/>
      <c r="G22" s="141"/>
      <c r="H22" s="45">
        <f>BudgetA[[#This Row],[This NATO Grant]]</f>
        <v>0</v>
      </c>
    </row>
    <row r="23" spans="1:8" ht="14.25" customHeight="1" x14ac:dyDescent="0.35">
      <c r="A23" s="325"/>
      <c r="B23" s="134">
        <f>BudgetA[[#This Row],[ ]]</f>
        <v>0</v>
      </c>
      <c r="C23" s="134">
        <f>BudgetA[[#This Row],[Overall Costs]]</f>
        <v>0</v>
      </c>
      <c r="D23" s="134">
        <f>BudgetA[[#This Row],[Overall Costs]]</f>
        <v>0</v>
      </c>
      <c r="E23" s="134">
        <f>BudgetA[[#This Row],[Other  Sources]]</f>
        <v>0</v>
      </c>
      <c r="F23" s="135">
        <f>BudgetA[[#This Row],[Other  Sources]]</f>
        <v>0</v>
      </c>
      <c r="G23" s="136">
        <f>C23-E23</f>
        <v>0</v>
      </c>
      <c r="H23" s="44">
        <f>BudgetA[[#This Row],[This NATO Grant]]</f>
        <v>0</v>
      </c>
    </row>
    <row r="24" spans="1:8" ht="14.25" customHeight="1" x14ac:dyDescent="0.35">
      <c r="A24" s="325"/>
      <c r="B24" s="134">
        <f>BudgetA[[#This Row],[ ]]</f>
        <v>0</v>
      </c>
      <c r="C24" s="134">
        <f>BudgetA[[#This Row],[Overall Costs]]</f>
        <v>0</v>
      </c>
      <c r="D24" s="134">
        <f>BudgetA[[#This Row],[Overall Costs]]</f>
        <v>0</v>
      </c>
      <c r="E24" s="134">
        <f>BudgetA[[#This Row],[Other  Sources]]</f>
        <v>0</v>
      </c>
      <c r="F24" s="135">
        <f>BudgetA[[#This Row],[Other  Sources]]</f>
        <v>0</v>
      </c>
      <c r="G24" s="132">
        <f>C24-E24</f>
        <v>0</v>
      </c>
      <c r="H24" s="44">
        <f>BudgetA[[#This Row],[This NATO Grant]]</f>
        <v>0</v>
      </c>
    </row>
    <row r="25" spans="1:8" ht="14.25" customHeight="1" x14ac:dyDescent="0.35">
      <c r="A25" s="325"/>
      <c r="B25" s="134">
        <f>BudgetA[[#This Row],[ ]]</f>
        <v>0</v>
      </c>
      <c r="C25" s="134">
        <f>BudgetA[[#This Row],[Overall Costs]]</f>
        <v>0</v>
      </c>
      <c r="D25" s="134">
        <f>BudgetA[[#This Row],[Overall Costs]]</f>
        <v>0</v>
      </c>
      <c r="E25" s="134">
        <f>BudgetA[[#This Row],[Other  Sources]]</f>
        <v>0</v>
      </c>
      <c r="F25" s="135">
        <f>BudgetA[[#This Row],[Other  Sources]]</f>
        <v>0</v>
      </c>
      <c r="G25" s="136">
        <f>C25-E25</f>
        <v>0</v>
      </c>
      <c r="H25" s="44">
        <f>BudgetA[[#This Row],[This NATO Grant]]</f>
        <v>0</v>
      </c>
    </row>
    <row r="26" spans="1:8" ht="14.25" customHeight="1" x14ac:dyDescent="0.35">
      <c r="A26" s="325"/>
      <c r="B26" s="102" t="s">
        <v>239</v>
      </c>
      <c r="C26" s="140"/>
      <c r="D26" s="140"/>
      <c r="E26" s="140"/>
      <c r="F26" s="141"/>
      <c r="G26" s="141"/>
      <c r="H26" s="45">
        <f>BudgetA[[#This Row],[This NATO Grant]]</f>
        <v>0</v>
      </c>
    </row>
    <row r="27" spans="1:8" ht="14.25" customHeight="1" x14ac:dyDescent="0.35">
      <c r="A27" s="325"/>
      <c r="B27" s="23" t="s">
        <v>217</v>
      </c>
      <c r="C27" s="134">
        <f>BudgetA[[#This Row],[Overall Costs]]</f>
        <v>0</v>
      </c>
      <c r="D27" s="134">
        <f>BudgetA[[#This Row],[Overall Costs]]</f>
        <v>0</v>
      </c>
      <c r="E27" s="134">
        <f>BudgetA[[#This Row],[Other  Sources]]</f>
        <v>0</v>
      </c>
      <c r="F27" s="135">
        <f>BudgetA[[#This Row],[Other  Sources]]</f>
        <v>0</v>
      </c>
      <c r="G27" s="136">
        <f t="shared" ref="G27:G35" si="2">C27-E27</f>
        <v>0</v>
      </c>
      <c r="H27" s="44">
        <f>BudgetA[[#This Row],[This NATO Grant]]</f>
        <v>0</v>
      </c>
    </row>
    <row r="28" spans="1:8" ht="14.25" customHeight="1" x14ac:dyDescent="0.35">
      <c r="A28" s="325"/>
      <c r="B28" s="23" t="s">
        <v>218</v>
      </c>
      <c r="C28" s="134">
        <f>BudgetA[[#This Row],[Overall Costs]]</f>
        <v>0</v>
      </c>
      <c r="D28" s="134">
        <f>BudgetA[[#This Row],[Overall Costs]]</f>
        <v>0</v>
      </c>
      <c r="E28" s="134">
        <f>BudgetA[[#This Row],[Other  Sources]]</f>
        <v>0</v>
      </c>
      <c r="F28" s="135">
        <f>BudgetA[[#This Row],[Other  Sources]]</f>
        <v>0</v>
      </c>
      <c r="G28" s="132">
        <f t="shared" si="2"/>
        <v>0</v>
      </c>
      <c r="H28" s="44">
        <f>BudgetA[[#This Row],[This NATO Grant]]</f>
        <v>0</v>
      </c>
    </row>
    <row r="29" spans="1:8" ht="14.25" customHeight="1" x14ac:dyDescent="0.35">
      <c r="A29" s="325"/>
      <c r="B29" s="23" t="s">
        <v>219</v>
      </c>
      <c r="C29" s="134">
        <f>BudgetA[[#This Row],[Overall Costs]]</f>
        <v>0</v>
      </c>
      <c r="D29" s="134">
        <f>BudgetA[[#This Row],[Overall Costs]]</f>
        <v>0</v>
      </c>
      <c r="E29" s="134">
        <f>BudgetA[[#This Row],[Other  Sources]]</f>
        <v>0</v>
      </c>
      <c r="F29" s="135">
        <f>BudgetA[[#This Row],[Other  Sources]]</f>
        <v>0</v>
      </c>
      <c r="G29" s="136">
        <f t="shared" si="2"/>
        <v>0</v>
      </c>
      <c r="H29" s="44">
        <f>BudgetA[[#This Row],[This NATO Grant]]</f>
        <v>0</v>
      </c>
    </row>
    <row r="30" spans="1:8" ht="14.25" customHeight="1" x14ac:dyDescent="0.35">
      <c r="A30" s="325"/>
      <c r="B30" s="23" t="s">
        <v>302</v>
      </c>
      <c r="C30" s="134">
        <f>BudgetA[[#This Row],[Overall Costs]]</f>
        <v>0</v>
      </c>
      <c r="D30" s="134">
        <f>BudgetA[[#This Row],[Overall Costs]]</f>
        <v>0</v>
      </c>
      <c r="E30" s="134">
        <f>BudgetA[[#This Row],[Other  Sources]]</f>
        <v>0</v>
      </c>
      <c r="F30" s="135">
        <f>BudgetA[[#This Row],[Other  Sources]]</f>
        <v>0</v>
      </c>
      <c r="G30" s="132">
        <f t="shared" si="2"/>
        <v>0</v>
      </c>
      <c r="H30" s="44">
        <f>BudgetA[[#This Row],[This NATO Grant]]</f>
        <v>0</v>
      </c>
    </row>
    <row r="31" spans="1:8" ht="14.25" customHeight="1" x14ac:dyDescent="0.35">
      <c r="A31" s="325"/>
      <c r="B31" s="23" t="s">
        <v>220</v>
      </c>
      <c r="C31" s="134">
        <f>BudgetA[[#This Row],[Overall Costs]]</f>
        <v>0</v>
      </c>
      <c r="D31" s="134">
        <f>BudgetA[[#This Row],[Overall Costs]]</f>
        <v>0</v>
      </c>
      <c r="E31" s="134">
        <f>BudgetA[[#This Row],[Other  Sources]]</f>
        <v>0</v>
      </c>
      <c r="F31" s="135">
        <f>BudgetA[[#This Row],[Other  Sources]]</f>
        <v>0</v>
      </c>
      <c r="G31" s="136">
        <f t="shared" si="2"/>
        <v>0</v>
      </c>
      <c r="H31" s="44">
        <f>BudgetA[[#This Row],[This NATO Grant]]</f>
        <v>0</v>
      </c>
    </row>
    <row r="32" spans="1:8" ht="14.25" customHeight="1" x14ac:dyDescent="0.35">
      <c r="A32" s="325"/>
      <c r="B32" s="23" t="s">
        <v>225</v>
      </c>
      <c r="C32" s="134">
        <f>BudgetA[[#This Row],[Overall Costs]]</f>
        <v>0</v>
      </c>
      <c r="D32" s="134">
        <f>BudgetA[[#This Row],[Overall Costs]]</f>
        <v>0</v>
      </c>
      <c r="E32" s="134">
        <f>BudgetA[[#This Row],[Other  Sources]]</f>
        <v>0</v>
      </c>
      <c r="F32" s="135">
        <f>BudgetA[[#This Row],[Other  Sources]]</f>
        <v>0</v>
      </c>
      <c r="G32" s="132">
        <f t="shared" si="2"/>
        <v>0</v>
      </c>
      <c r="H32" s="44">
        <f>BudgetA[[#This Row],[This NATO Grant]]</f>
        <v>0</v>
      </c>
    </row>
    <row r="33" spans="1:8" ht="14.25" customHeight="1" x14ac:dyDescent="0.35">
      <c r="A33" s="325"/>
      <c r="B33" s="23" t="s">
        <v>303</v>
      </c>
      <c r="C33" s="132">
        <f>SUM(participantsB[Visa Fees])</f>
        <v>0</v>
      </c>
      <c r="D33" s="135">
        <f>BudgetA[[#This Row],[Overall Costs]]</f>
        <v>0</v>
      </c>
      <c r="E33" s="134">
        <f>BudgetA[[#This Row],[Other  Sources]]</f>
        <v>0</v>
      </c>
      <c r="F33" s="135">
        <f>BudgetA[[#This Row],[Other  Sources]]</f>
        <v>0</v>
      </c>
      <c r="G33" s="136">
        <f t="shared" si="2"/>
        <v>0</v>
      </c>
      <c r="H33" s="44">
        <f>BudgetA[[#This Row],[This NATO Grant]]</f>
        <v>0</v>
      </c>
    </row>
    <row r="34" spans="1:8" ht="14.25" customHeight="1" x14ac:dyDescent="0.35">
      <c r="A34" s="325"/>
      <c r="B34" s="23" t="s">
        <v>304</v>
      </c>
      <c r="C34" s="134">
        <f>BudgetA[[#This Row],[Overall Costs]]</f>
        <v>0</v>
      </c>
      <c r="D34" s="134">
        <f>BudgetA[[#This Row],[Overall Costs]]</f>
        <v>0</v>
      </c>
      <c r="E34" s="134">
        <f>BudgetA[[#This Row],[Other  Sources]]</f>
        <v>0</v>
      </c>
      <c r="F34" s="135">
        <f>BudgetA[[#This Row],[Other  Sources]]</f>
        <v>0</v>
      </c>
      <c r="G34" s="132">
        <f t="shared" si="2"/>
        <v>0</v>
      </c>
      <c r="H34" s="44">
        <f>BudgetA[[#This Row],[This NATO Grant]]</f>
        <v>0</v>
      </c>
    </row>
    <row r="35" spans="1:8" ht="14.25" customHeight="1" thickBot="1" x14ac:dyDescent="0.4">
      <c r="A35" s="325"/>
      <c r="B35" s="24" t="s">
        <v>313</v>
      </c>
      <c r="C35" s="134">
        <f>BudgetA[[#This Row],[Overall Costs]]</f>
        <v>0</v>
      </c>
      <c r="D35" s="134">
        <f>BudgetA[[#This Row],[Overall Costs]]</f>
        <v>0</v>
      </c>
      <c r="E35" s="134">
        <f>BudgetA[[#This Row],[Other  Sources]]</f>
        <v>0</v>
      </c>
      <c r="F35" s="135">
        <f>BudgetA[[#This Row],[Other  Sources]]</f>
        <v>0</v>
      </c>
      <c r="G35" s="137">
        <f t="shared" si="2"/>
        <v>0</v>
      </c>
      <c r="H35" s="44">
        <f>BudgetA[[#This Row],[This NATO Grant]]</f>
        <v>0</v>
      </c>
    </row>
    <row r="36" spans="1:8" ht="14.25" customHeight="1" thickTop="1" thickBot="1" x14ac:dyDescent="0.4">
      <c r="A36" s="326"/>
      <c r="B36" s="109" t="s">
        <v>221</v>
      </c>
      <c r="C36" s="143">
        <f>SUBTOTAL(9,C19:C35)</f>
        <v>0</v>
      </c>
      <c r="D36" s="143"/>
      <c r="E36" s="143">
        <f t="shared" ref="E36:G36" si="3">SUBTOTAL(9,E19:E35)</f>
        <v>0</v>
      </c>
      <c r="F36" s="143"/>
      <c r="G36" s="143">
        <f t="shared" si="3"/>
        <v>0</v>
      </c>
      <c r="H36" s="44">
        <f>BudgetA[[#This Row],[This NATO Grant]]</f>
        <v>0</v>
      </c>
    </row>
    <row r="37" spans="1:8" ht="16.5" thickTop="1" thickBot="1" x14ac:dyDescent="0.4">
      <c r="B37" s="108" t="s">
        <v>307</v>
      </c>
      <c r="C37" s="121">
        <f>SUBTOTAL(9,C27:C35,C23:C25,C19:C21,C13:C16,C7:C10)</f>
        <v>0</v>
      </c>
      <c r="D37" s="121">
        <f t="shared" ref="D37:G37" si="4">SUBTOTAL(9,D27:D35,D23:D25,D19:D21,D13:D16,D7:D10)</f>
        <v>0</v>
      </c>
      <c r="E37" s="121">
        <f t="shared" si="4"/>
        <v>0</v>
      </c>
      <c r="F37" s="121">
        <f t="shared" si="4"/>
        <v>0</v>
      </c>
      <c r="G37" s="121">
        <f t="shared" si="4"/>
        <v>0</v>
      </c>
      <c r="H37" s="44">
        <f>BudgetA[[#This Row],[This NATO Grant]]</f>
        <v>0</v>
      </c>
    </row>
    <row r="38" spans="1:8" ht="13.5" thickTop="1" x14ac:dyDescent="0.35">
      <c r="B38" s="102" t="s">
        <v>284</v>
      </c>
      <c r="C38" s="140"/>
      <c r="D38" s="140"/>
      <c r="E38" s="140"/>
      <c r="F38" s="141"/>
      <c r="G38" s="141"/>
      <c r="H38" s="44">
        <f>BudgetA[[#This Row],[This NATO Grant]]</f>
        <v>0</v>
      </c>
    </row>
    <row r="39" spans="1:8" x14ac:dyDescent="0.35">
      <c r="B39" s="11" t="s">
        <v>294</v>
      </c>
      <c r="C39" s="134">
        <f xml:space="preserve"> BudgetA[[#This Row],[Overall Costs]]</f>
        <v>0</v>
      </c>
      <c r="D39" s="135">
        <f>BudgetA[[#This Row],[Overall Costs]]</f>
        <v>0</v>
      </c>
      <c r="E39" s="144">
        <f>BudgetA[[#This Row],[Other  Sources]]</f>
        <v>0</v>
      </c>
      <c r="F39" s="135">
        <f>BudgetA[[#This Row],[Other  Sources]]</f>
        <v>0</v>
      </c>
      <c r="G39" s="133">
        <f>BudgetB[[#This Row],[Overall Costs]]-BudgetB[[#This Row],[Other  Sources]]</f>
        <v>0</v>
      </c>
      <c r="H39" s="44">
        <f>BudgetA[[#This Row],[This NATO Grant]]</f>
        <v>0</v>
      </c>
    </row>
    <row r="40" spans="1:8" ht="15.5" x14ac:dyDescent="0.35">
      <c r="B40" s="34" t="s">
        <v>241</v>
      </c>
      <c r="C40" s="125">
        <f>SUBTOTAL(109,BudgetB[Overall Costs])</f>
        <v>0</v>
      </c>
      <c r="D40" s="125">
        <f>SUBTOTAL(109,BudgetB[Overall Costs A])</f>
        <v>0</v>
      </c>
      <c r="E40" s="124">
        <f>SUBTOTAL(109,BudgetB[Other  Sources])</f>
        <v>0</v>
      </c>
      <c r="F40" s="124">
        <f>SUBTOTAL(109,BudgetB[Other Sources A])</f>
        <v>0</v>
      </c>
      <c r="G40" s="123">
        <f>SUBTOTAL(109,BudgetB[This NATO Grant])</f>
        <v>0</v>
      </c>
      <c r="H40" s="174">
        <f>SUBTOTAL(109,BudgetB[This NATO Grant A])</f>
        <v>0</v>
      </c>
    </row>
  </sheetData>
  <sheetProtection algorithmName="SHA-512" hashValue="YQwzBmKuOi1bN255C4zotCCdbWQ253AlJb5oDtoxoqONJZ3wuoP98asaA6qEeOpQlfGcsgKMkaFqSJjdWuVgJA==" saltValue="gjVas6zLSxhpH/FoDQhRqw==" spinCount="100000" sheet="1" objects="1" scenarios="1" selectLockedCells="1"/>
  <mergeCells count="10">
    <mergeCell ref="A18:A36"/>
    <mergeCell ref="B1:C1"/>
    <mergeCell ref="B2:C2"/>
    <mergeCell ref="A4:G4"/>
    <mergeCell ref="A6:A17"/>
    <mergeCell ref="I7:I8"/>
    <mergeCell ref="I13:I14"/>
    <mergeCell ref="L4:M4"/>
    <mergeCell ref="K6:K8"/>
    <mergeCell ref="K9:K11"/>
  </mergeCells>
  <conditionalFormatting sqref="E7:E11 E13:E17 E19:E21 E23:E25 G7:G11 G13:G17 G19:G21 G23:G25 C7:C11 C13:C17 B19:C21 B23:C25 C40 E40 G40 E27:E34 G27:G37 E36:E37 C27:C37 D37:G37">
    <cfRule type="expression" dxfId="23" priority="10">
      <formula>OR(B7&gt;C7*1.1,B7&lt;C7*0.9)</formula>
    </cfRule>
  </conditionalFormatting>
  <conditionalFormatting sqref="M13">
    <cfRule type="cellIs" dxfId="22" priority="5" operator="notEqual">
      <formula>$E$40</formula>
    </cfRule>
  </conditionalFormatting>
  <conditionalFormatting sqref="E40">
    <cfRule type="cellIs" dxfId="21" priority="4" operator="notEqual">
      <formula>$M$13</formula>
    </cfRule>
  </conditionalFormatting>
  <conditionalFormatting sqref="C39">
    <cfRule type="expression" dxfId="20" priority="3">
      <formula>OR(C39&gt;D39*1.1,C39&lt;D39*0.9)</formula>
    </cfRule>
  </conditionalFormatting>
  <conditionalFormatting sqref="M27:M39 M1:M25 A37:A39 I37:L39 B37:H40 A1:L36">
    <cfRule type="expression" dxfId="19" priority="1">
      <formula>AND(CELL("Protect",A1)=0,ISODD(CELL("Row",A1)),OR(LEN(A1)=0,A1=0))</formula>
    </cfRule>
    <cfRule type="expression" dxfId="18" priority="2">
      <formula>AND(CELL("Protect",A1)=0,ISEVEN(CELL("Row",A1)),OR(LEN(A1)=0,A1=0))</formula>
    </cfRule>
  </conditionalFormatting>
  <dataValidations count="2">
    <dataValidation type="decimal" operator="greaterThanOrEqual" allowBlank="1" showInputMessage="1" showErrorMessage="1" errorTitle="Enter numbers only" error="Please enter numbers only" sqref="M6:M12 I15 I9 C7:G39">
      <formula1>0</formula1>
    </dataValidation>
    <dataValidation type="date" operator="greaterThan" allowBlank="1" showInputMessage="1" showErrorMessage="1" errorTitle="Enter a date" error="Please enter a date" sqref="E2 G2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7" tint="0.39997558519241921"/>
    <pageSetUpPr fitToPage="1"/>
  </sheetPr>
  <dimension ref="A1:X150"/>
  <sheetViews>
    <sheetView workbookViewId="0">
      <pane ySplit="5" topLeftCell="A6" activePane="bottomLeft" state="frozen"/>
      <selection pane="bottomLeft" activeCell="E8" sqref="E8"/>
    </sheetView>
  </sheetViews>
  <sheetFormatPr defaultColWidth="9.1796875" defaultRowHeight="12.5" x14ac:dyDescent="0.25"/>
  <cols>
    <col min="1" max="1" width="7.81640625" style="8" customWidth="1"/>
    <col min="2" max="2" width="18" style="8" customWidth="1"/>
    <col min="3" max="3" width="12.7265625" style="8" customWidth="1"/>
    <col min="4" max="4" width="15.453125" style="8" customWidth="1"/>
    <col min="5" max="5" width="18.1796875" style="8" bestFit="1" customWidth="1"/>
    <col min="6" max="6" width="12.7265625" style="8" bestFit="1" customWidth="1"/>
    <col min="7" max="7" width="11.1796875" style="8" bestFit="1" customWidth="1"/>
    <col min="8" max="9" width="11.26953125" style="8" bestFit="1" customWidth="1"/>
    <col min="10" max="10" width="9" style="8" bestFit="1" customWidth="1"/>
    <col min="11" max="11" width="9.1796875" style="8" customWidth="1"/>
    <col min="12" max="12" width="10.54296875" style="8" customWidth="1"/>
    <col min="13" max="14" width="11" style="8" customWidth="1"/>
    <col min="15" max="15" width="12.26953125" style="8" customWidth="1"/>
    <col min="16" max="16" width="21.7265625" style="8" customWidth="1"/>
    <col min="17" max="17" width="9.81640625" style="8" hidden="1" customWidth="1"/>
    <col min="18" max="20" width="9.1796875" style="8" hidden="1" customWidth="1"/>
    <col min="21" max="21" width="9.81640625" style="8" hidden="1" customWidth="1"/>
    <col min="22" max="24" width="9.1796875" style="8" hidden="1" customWidth="1"/>
    <col min="25" max="16384" width="9.1796875" style="8"/>
  </cols>
  <sheetData>
    <row r="1" spans="1:24" s="47" customFormat="1" ht="15" customHeight="1" thickBot="1" x14ac:dyDescent="0.4">
      <c r="A1" s="331" t="s">
        <v>248</v>
      </c>
      <c r="B1" s="332"/>
      <c r="C1" s="332" t="s">
        <v>249</v>
      </c>
      <c r="D1" s="332"/>
      <c r="E1" s="332"/>
      <c r="F1" s="175" t="s">
        <v>226</v>
      </c>
      <c r="G1" s="176" t="s">
        <v>227</v>
      </c>
      <c r="H1" s="16"/>
      <c r="I1" s="16"/>
      <c r="J1" s="16"/>
      <c r="K1" s="16"/>
      <c r="L1" s="16"/>
      <c r="M1" s="16"/>
      <c r="N1" s="16"/>
    </row>
    <row r="2" spans="1:24" s="47" customFormat="1" ht="25.5" customHeight="1" x14ac:dyDescent="0.35">
      <c r="A2" s="333" t="str">
        <f>IF(ISBLANK(spsReference),"",spsReference)</f>
        <v/>
      </c>
      <c r="B2" s="334"/>
      <c r="C2" s="335" t="str">
        <f>IF(ISBLANK(eventTitle),"",eventTitle)</f>
        <v/>
      </c>
      <c r="D2" s="336"/>
      <c r="E2" s="337"/>
      <c r="F2" s="263">
        <f>startDate</f>
        <v>0</v>
      </c>
      <c r="G2" s="263">
        <f>endDate</f>
        <v>0</v>
      </c>
    </row>
    <row r="3" spans="1:24" s="47" customFormat="1" ht="6.75" customHeight="1" x14ac:dyDescent="0.35"/>
    <row r="4" spans="1:24" s="177" customFormat="1" ht="20.25" customHeight="1" x14ac:dyDescent="0.25">
      <c r="A4" s="338" t="s">
        <v>296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</row>
    <row r="5" spans="1:24" s="168" customFormat="1" ht="25" x14ac:dyDescent="0.35">
      <c r="A5" s="14" t="s">
        <v>2</v>
      </c>
      <c r="B5" s="14" t="s">
        <v>0</v>
      </c>
      <c r="C5" s="14" t="s">
        <v>1</v>
      </c>
      <c r="D5" s="14" t="s">
        <v>3</v>
      </c>
      <c r="E5" s="14" t="s">
        <v>4</v>
      </c>
      <c r="F5" s="14" t="s">
        <v>297</v>
      </c>
      <c r="G5" s="14" t="s">
        <v>71</v>
      </c>
      <c r="H5" s="15" t="s">
        <v>257</v>
      </c>
      <c r="I5" s="15" t="s">
        <v>258</v>
      </c>
      <c r="J5" s="15" t="s">
        <v>264</v>
      </c>
      <c r="K5" s="15" t="s">
        <v>228</v>
      </c>
      <c r="L5" s="15" t="s">
        <v>265</v>
      </c>
      <c r="M5" s="15" t="s">
        <v>229</v>
      </c>
      <c r="N5" s="15" t="s">
        <v>238</v>
      </c>
      <c r="O5" s="15" t="s">
        <v>230</v>
      </c>
      <c r="P5" s="14" t="s">
        <v>210</v>
      </c>
      <c r="Q5" s="178" t="s">
        <v>223</v>
      </c>
      <c r="R5" s="15" t="s">
        <v>236</v>
      </c>
      <c r="S5" s="15" t="s">
        <v>232</v>
      </c>
      <c r="T5" s="15" t="s">
        <v>233</v>
      </c>
      <c r="U5" s="179" t="s">
        <v>266</v>
      </c>
      <c r="V5" s="179" t="s">
        <v>234</v>
      </c>
      <c r="W5" s="179" t="s">
        <v>267</v>
      </c>
      <c r="X5" s="179" t="s">
        <v>235</v>
      </c>
    </row>
    <row r="6" spans="1:24" x14ac:dyDescent="0.25">
      <c r="A6" s="157" t="str">
        <f>participantsB[[#This Row],[Title]]</f>
        <v/>
      </c>
      <c r="B6" s="157" t="str">
        <f>participantsB[[#This Row],[Surname]]</f>
        <v/>
      </c>
      <c r="C6" s="157" t="str">
        <f>participantsB[[#This Row],[First Name]]</f>
        <v/>
      </c>
      <c r="D6" s="157" t="str">
        <f>participantsB[[#This Row],[Institution]]</f>
        <v/>
      </c>
      <c r="E6" s="158">
        <f>participantsB[[#This Row],[Country]]</f>
        <v>0</v>
      </c>
      <c r="F6" s="158"/>
      <c r="G6" s="157">
        <f>participantsB[[#This Row],[Role]]</f>
        <v>0</v>
      </c>
      <c r="H6" s="189" t="str">
        <f>participantsB[[#This Row],[Arrival
Date]]</f>
        <v/>
      </c>
      <c r="I6" s="189" t="str">
        <f>participantsB[[#This Row],[Departure Date]]</f>
        <v/>
      </c>
      <c r="J6" s="192"/>
      <c r="K6" s="165"/>
      <c r="L6" s="165"/>
      <c r="M6" s="157"/>
      <c r="N6" s="194" t="str">
        <f>participantsB[[#This Row],[Visa Fees]]</f>
        <v/>
      </c>
      <c r="O6" s="194"/>
      <c r="P6" s="197" t="str">
        <f>participantsB[[#This Row],[Comment]]</f>
        <v/>
      </c>
      <c r="Q6" s="180">
        <f>IFERROR(IF(participantsC[[#This Row],[Role]]="Speaker",1,INDEX(countries[Subsidy],MATCH(participantsC[[#This Row],[Country]],countries[Country],0))),0)</f>
        <v>0</v>
      </c>
      <c r="R6" s="181">
        <f>IFERROR(MAX(0,participantsC[[#This Row],[Departure Date]]-participantsC[[#This Row],[Arrival
Date]]),0)</f>
        <v>0</v>
      </c>
      <c r="S6" s="182">
        <f>IFERROR(participantsC[[#This Row],[Travel Cost]]*participantsC[[#This Row],[Multiplier]],0)</f>
        <v>0</v>
      </c>
      <c r="T6" s="182">
        <f>IFERROR(participantsC[[#This Row],[Hotel Cost]]*participantsC[[#This Row],[Multiplier]],0)</f>
        <v>0</v>
      </c>
      <c r="U6" s="182">
        <f>IFERROR(participantsC[[#This Row],[Meals Cost]]*participantsC[[#This Row],[Multiplier]],0)</f>
        <v>0</v>
      </c>
      <c r="V6" s="182">
        <f>IFERROR(participantsC[[#This Row],[Local Transport]]*participantsC[[#This Row],[Multiplier]],0)</f>
        <v>0</v>
      </c>
      <c r="W6" s="182">
        <f>IFERROR(participantsC[[#This Row],[Visa Fees]]*participantsC[[#This Row],[Multiplier]],0)</f>
        <v>0</v>
      </c>
      <c r="X6" s="182">
        <f>IFERROR(participantsC[[#This Row],[Other Expenses]]*participantsC[[#This Row],[Multiplier]],0)</f>
        <v>0</v>
      </c>
    </row>
    <row r="7" spans="1:24" x14ac:dyDescent="0.25">
      <c r="A7" s="157" t="str">
        <f>participantsB[[#This Row],[Title]]</f>
        <v/>
      </c>
      <c r="B7" s="157" t="str">
        <f>participantsB[[#This Row],[Surname]]</f>
        <v/>
      </c>
      <c r="C7" s="157" t="str">
        <f>participantsB[[#This Row],[First Name]]</f>
        <v/>
      </c>
      <c r="D7" s="157" t="str">
        <f>participantsB[[#This Row],[Institution]]</f>
        <v/>
      </c>
      <c r="E7" s="158">
        <f>participantsB[[#This Row],[Country]]</f>
        <v>0</v>
      </c>
      <c r="F7" s="158"/>
      <c r="G7" s="157">
        <f>participantsB[[#This Row],[Role]]</f>
        <v>0</v>
      </c>
      <c r="H7" s="189" t="str">
        <f>participantsB[[#This Row],[Arrival
Date]]</f>
        <v/>
      </c>
      <c r="I7" s="189" t="str">
        <f>participantsB[[#This Row],[Departure Date]]</f>
        <v/>
      </c>
      <c r="J7" s="192"/>
      <c r="K7" s="165"/>
      <c r="L7" s="165"/>
      <c r="M7" s="157"/>
      <c r="N7" s="194" t="str">
        <f>participantsB[[#This Row],[Visa Fees]]</f>
        <v/>
      </c>
      <c r="O7" s="194"/>
      <c r="P7" s="197" t="str">
        <f>participantsB[[#This Row],[Comment]]</f>
        <v/>
      </c>
      <c r="Q7" s="180">
        <f>IFERROR(IF(participantsC[[#This Row],[Role]]="Speaker",1,INDEX(countries[Subsidy],MATCH(participantsC[[#This Row],[Country]],countries[Country],0))),0)</f>
        <v>0</v>
      </c>
      <c r="R7" s="181">
        <f>IFERROR(MAX(0,participantsC[[#This Row],[Departure Date]]-participantsC[[#This Row],[Arrival
Date]]),0)</f>
        <v>0</v>
      </c>
      <c r="S7" s="182">
        <f>IFERROR(participantsC[[#This Row],[Travel Cost]]*participantsC[[#This Row],[Multiplier]],0)</f>
        <v>0</v>
      </c>
      <c r="T7" s="182">
        <f>IFERROR(participantsC[[#This Row],[Hotel Cost]]*participantsC[[#This Row],[Multiplier]],0)</f>
        <v>0</v>
      </c>
      <c r="U7" s="182">
        <f>IFERROR(participantsC[[#This Row],[Meals Cost]]*participantsC[[#This Row],[Multiplier]],0)</f>
        <v>0</v>
      </c>
      <c r="V7" s="182">
        <f>IFERROR(participantsC[[#This Row],[Local Transport]]*participantsC[[#This Row],[Multiplier]],0)</f>
        <v>0</v>
      </c>
      <c r="W7" s="182">
        <f>IFERROR(participantsC[[#This Row],[Visa Fees]]*participantsC[[#This Row],[Multiplier]],0)</f>
        <v>0</v>
      </c>
      <c r="X7" s="182">
        <f>IFERROR(participantsC[[#This Row],[Other Expenses]]*participantsC[[#This Row],[Multiplier]],0)</f>
        <v>0</v>
      </c>
    </row>
    <row r="8" spans="1:24" x14ac:dyDescent="0.25">
      <c r="A8" s="157" t="str">
        <f>participantsB[[#This Row],[Title]]</f>
        <v/>
      </c>
      <c r="B8" s="157" t="str">
        <f>participantsB[[#This Row],[Surname]]</f>
        <v/>
      </c>
      <c r="C8" s="157" t="str">
        <f>participantsB[[#This Row],[First Name]]</f>
        <v/>
      </c>
      <c r="D8" s="157" t="str">
        <f>participantsB[[#This Row],[Institution]]</f>
        <v/>
      </c>
      <c r="E8" s="158">
        <f>participantsB[[#This Row],[Country]]</f>
        <v>0</v>
      </c>
      <c r="F8" s="158"/>
      <c r="G8" s="157">
        <f>participantsB[[#This Row],[Role]]</f>
        <v>0</v>
      </c>
      <c r="H8" s="189" t="str">
        <f>participantsB[[#This Row],[Arrival
Date]]</f>
        <v/>
      </c>
      <c r="I8" s="189" t="str">
        <f>participantsB[[#This Row],[Departure Date]]</f>
        <v/>
      </c>
      <c r="J8" s="192"/>
      <c r="K8" s="165"/>
      <c r="L8" s="165"/>
      <c r="M8" s="157"/>
      <c r="N8" s="194" t="str">
        <f>participantsB[[#This Row],[Visa Fees]]</f>
        <v/>
      </c>
      <c r="O8" s="194"/>
      <c r="P8" s="197" t="str">
        <f>participantsB[[#This Row],[Comment]]</f>
        <v/>
      </c>
      <c r="Q8" s="180">
        <f>IFERROR(IF(participantsC[[#This Row],[Role]]="Speaker",1,INDEX(countries[Subsidy],MATCH(participantsC[[#This Row],[Country]],countries[Country],0))),0)</f>
        <v>0</v>
      </c>
      <c r="R8" s="181">
        <f>IFERROR(MAX(0,participantsC[[#This Row],[Departure Date]]-participantsC[[#This Row],[Arrival
Date]]),0)</f>
        <v>0</v>
      </c>
      <c r="S8" s="182">
        <f>IFERROR(participantsC[[#This Row],[Travel Cost]]*participantsC[[#This Row],[Multiplier]],0)</f>
        <v>0</v>
      </c>
      <c r="T8" s="182">
        <f>IFERROR(participantsC[[#This Row],[Hotel Cost]]*participantsC[[#This Row],[Multiplier]],0)</f>
        <v>0</v>
      </c>
      <c r="U8" s="182">
        <f>IFERROR(participantsC[[#This Row],[Meals Cost]]*participantsC[[#This Row],[Multiplier]],0)</f>
        <v>0</v>
      </c>
      <c r="V8" s="182">
        <f>IFERROR(participantsC[[#This Row],[Local Transport]]*participantsC[[#This Row],[Multiplier]],0)</f>
        <v>0</v>
      </c>
      <c r="W8" s="182">
        <f>IFERROR(participantsC[[#This Row],[Visa Fees]]*participantsC[[#This Row],[Multiplier]],0)</f>
        <v>0</v>
      </c>
      <c r="X8" s="182">
        <f>IFERROR(participantsC[[#This Row],[Other Expenses]]*participantsC[[#This Row],[Multiplier]],0)</f>
        <v>0</v>
      </c>
    </row>
    <row r="9" spans="1:24" x14ac:dyDescent="0.25">
      <c r="A9" s="157" t="str">
        <f>participantsB[[#This Row],[Title]]</f>
        <v/>
      </c>
      <c r="B9" s="157" t="str">
        <f>participantsB[[#This Row],[Surname]]</f>
        <v/>
      </c>
      <c r="C9" s="157" t="str">
        <f>participantsB[[#This Row],[First Name]]</f>
        <v/>
      </c>
      <c r="D9" s="157" t="str">
        <f>participantsB[[#This Row],[Institution]]</f>
        <v/>
      </c>
      <c r="E9" s="158">
        <f>participantsB[[#This Row],[Country]]</f>
        <v>0</v>
      </c>
      <c r="F9" s="158"/>
      <c r="G9" s="157">
        <f>participantsB[[#This Row],[Role]]</f>
        <v>0</v>
      </c>
      <c r="H9" s="189" t="str">
        <f>participantsB[[#This Row],[Arrival
Date]]</f>
        <v/>
      </c>
      <c r="I9" s="189" t="str">
        <f>participantsB[[#This Row],[Departure Date]]</f>
        <v/>
      </c>
      <c r="J9" s="192"/>
      <c r="K9" s="165"/>
      <c r="L9" s="165"/>
      <c r="M9" s="157"/>
      <c r="N9" s="194" t="str">
        <f>participantsB[[#This Row],[Visa Fees]]</f>
        <v/>
      </c>
      <c r="O9" s="194"/>
      <c r="P9" s="197" t="str">
        <f>participantsB[[#This Row],[Comment]]</f>
        <v/>
      </c>
      <c r="Q9" s="180">
        <f>IFERROR(IF(participantsC[[#This Row],[Role]]="Speaker",1,INDEX(countries[Subsidy],MATCH(participantsC[[#This Row],[Country]],countries[Country],0))),0)</f>
        <v>0</v>
      </c>
      <c r="R9" s="181">
        <f>IFERROR(MAX(0,participantsC[[#This Row],[Departure Date]]-participantsC[[#This Row],[Arrival
Date]]),0)</f>
        <v>0</v>
      </c>
      <c r="S9" s="182">
        <f>IFERROR(participantsC[[#This Row],[Travel Cost]]*participantsC[[#This Row],[Multiplier]],0)</f>
        <v>0</v>
      </c>
      <c r="T9" s="182">
        <f>IFERROR(participantsC[[#This Row],[Hotel Cost]]*participantsC[[#This Row],[Multiplier]],0)</f>
        <v>0</v>
      </c>
      <c r="U9" s="182">
        <f>IFERROR(participantsC[[#This Row],[Meals Cost]]*participantsC[[#This Row],[Multiplier]],0)</f>
        <v>0</v>
      </c>
      <c r="V9" s="182">
        <f>IFERROR(participantsC[[#This Row],[Local Transport]]*participantsC[[#This Row],[Multiplier]],0)</f>
        <v>0</v>
      </c>
      <c r="W9" s="182">
        <f>IFERROR(participantsC[[#This Row],[Visa Fees]]*participantsC[[#This Row],[Multiplier]],0)</f>
        <v>0</v>
      </c>
      <c r="X9" s="182">
        <f>IFERROR(participantsC[[#This Row],[Other Expenses]]*participantsC[[#This Row],[Multiplier]],0)</f>
        <v>0</v>
      </c>
    </row>
    <row r="10" spans="1:24" x14ac:dyDescent="0.25">
      <c r="A10" s="157" t="str">
        <f>participantsB[[#This Row],[Title]]</f>
        <v/>
      </c>
      <c r="B10" s="157" t="str">
        <f>participantsB[[#This Row],[Surname]]</f>
        <v/>
      </c>
      <c r="C10" s="157" t="str">
        <f>participantsB[[#This Row],[First Name]]</f>
        <v/>
      </c>
      <c r="D10" s="157" t="str">
        <f>participantsB[[#This Row],[Institution]]</f>
        <v/>
      </c>
      <c r="E10" s="158">
        <f>participantsB[[#This Row],[Country]]</f>
        <v>0</v>
      </c>
      <c r="F10" s="158"/>
      <c r="G10" s="157">
        <f>participantsB[[#This Row],[Role]]</f>
        <v>0</v>
      </c>
      <c r="H10" s="189" t="str">
        <f>participantsB[[#This Row],[Arrival
Date]]</f>
        <v/>
      </c>
      <c r="I10" s="189" t="str">
        <f>participantsB[[#This Row],[Departure Date]]</f>
        <v/>
      </c>
      <c r="J10" s="192"/>
      <c r="K10" s="165"/>
      <c r="L10" s="165"/>
      <c r="M10" s="157"/>
      <c r="N10" s="194" t="str">
        <f>participantsB[[#This Row],[Visa Fees]]</f>
        <v/>
      </c>
      <c r="O10" s="194"/>
      <c r="P10" s="197" t="str">
        <f>participantsB[[#This Row],[Comment]]</f>
        <v/>
      </c>
      <c r="Q10" s="180">
        <f>IFERROR(IF(participantsC[[#This Row],[Role]]="Speaker",1,INDEX(countries[Subsidy],MATCH(participantsC[[#This Row],[Country]],countries[Country],0))),0)</f>
        <v>0</v>
      </c>
      <c r="R10" s="181">
        <f>IFERROR(MAX(0,participantsC[[#This Row],[Departure Date]]-participantsC[[#This Row],[Arrival
Date]]),0)</f>
        <v>0</v>
      </c>
      <c r="S10" s="182">
        <f>IFERROR(participantsC[[#This Row],[Travel Cost]]*participantsC[[#This Row],[Multiplier]],0)</f>
        <v>0</v>
      </c>
      <c r="T10" s="182">
        <f>IFERROR(participantsC[[#This Row],[Hotel Cost]]*participantsC[[#This Row],[Multiplier]],0)</f>
        <v>0</v>
      </c>
      <c r="U10" s="182">
        <f>IFERROR(participantsC[[#This Row],[Meals Cost]]*participantsC[[#This Row],[Multiplier]],0)</f>
        <v>0</v>
      </c>
      <c r="V10" s="182">
        <f>IFERROR(participantsC[[#This Row],[Local Transport]]*participantsC[[#This Row],[Multiplier]],0)</f>
        <v>0</v>
      </c>
      <c r="W10" s="182">
        <f>IFERROR(participantsC[[#This Row],[Visa Fees]]*participantsC[[#This Row],[Multiplier]],0)</f>
        <v>0</v>
      </c>
      <c r="X10" s="182">
        <f>IFERROR(participantsC[[#This Row],[Other Expenses]]*participantsC[[#This Row],[Multiplier]],0)</f>
        <v>0</v>
      </c>
    </row>
    <row r="11" spans="1:24" x14ac:dyDescent="0.25">
      <c r="A11" s="157" t="str">
        <f>participantsB[[#This Row],[Title]]</f>
        <v/>
      </c>
      <c r="B11" s="157" t="str">
        <f>participantsB[[#This Row],[Surname]]</f>
        <v/>
      </c>
      <c r="C11" s="157" t="str">
        <f>participantsB[[#This Row],[First Name]]</f>
        <v/>
      </c>
      <c r="D11" s="157" t="str">
        <f>participantsB[[#This Row],[Institution]]</f>
        <v/>
      </c>
      <c r="E11" s="158">
        <f>participantsB[[#This Row],[Country]]</f>
        <v>0</v>
      </c>
      <c r="F11" s="158"/>
      <c r="G11" s="157">
        <f>participantsB[[#This Row],[Role]]</f>
        <v>0</v>
      </c>
      <c r="H11" s="189" t="str">
        <f>participantsB[[#This Row],[Arrival
Date]]</f>
        <v/>
      </c>
      <c r="I11" s="189" t="str">
        <f>participantsB[[#This Row],[Departure Date]]</f>
        <v/>
      </c>
      <c r="J11" s="192"/>
      <c r="K11" s="165"/>
      <c r="L11" s="165"/>
      <c r="M11" s="157"/>
      <c r="N11" s="194" t="str">
        <f>participantsB[[#This Row],[Visa Fees]]</f>
        <v/>
      </c>
      <c r="O11" s="194"/>
      <c r="P11" s="197" t="str">
        <f>participantsB[[#This Row],[Comment]]</f>
        <v/>
      </c>
      <c r="Q11" s="180">
        <f>IFERROR(IF(participantsC[[#This Row],[Role]]="Speaker",1,INDEX(countries[Subsidy],MATCH(participantsC[[#This Row],[Country]],countries[Country],0))),0)</f>
        <v>0</v>
      </c>
      <c r="R11" s="181">
        <f>IFERROR(MAX(0,participantsC[[#This Row],[Departure Date]]-participantsC[[#This Row],[Arrival
Date]]),0)</f>
        <v>0</v>
      </c>
      <c r="S11" s="182">
        <f>IFERROR(participantsC[[#This Row],[Travel Cost]]*participantsC[[#This Row],[Multiplier]],0)</f>
        <v>0</v>
      </c>
      <c r="T11" s="182">
        <f>IFERROR(participantsC[[#This Row],[Hotel Cost]]*participantsC[[#This Row],[Multiplier]],0)</f>
        <v>0</v>
      </c>
      <c r="U11" s="182">
        <f>IFERROR(participantsC[[#This Row],[Meals Cost]]*participantsC[[#This Row],[Multiplier]],0)</f>
        <v>0</v>
      </c>
      <c r="V11" s="182">
        <f>IFERROR(participantsC[[#This Row],[Local Transport]]*participantsC[[#This Row],[Multiplier]],0)</f>
        <v>0</v>
      </c>
      <c r="W11" s="182">
        <f>IFERROR(participantsC[[#This Row],[Visa Fees]]*participantsC[[#This Row],[Multiplier]],0)</f>
        <v>0</v>
      </c>
      <c r="X11" s="182">
        <f>IFERROR(participantsC[[#This Row],[Other Expenses]]*participantsC[[#This Row],[Multiplier]],0)</f>
        <v>0</v>
      </c>
    </row>
    <row r="12" spans="1:24" x14ac:dyDescent="0.25">
      <c r="A12" s="157" t="str">
        <f>participantsB[[#This Row],[Title]]</f>
        <v/>
      </c>
      <c r="B12" s="157" t="str">
        <f>participantsB[[#This Row],[Surname]]</f>
        <v/>
      </c>
      <c r="C12" s="157" t="str">
        <f>participantsB[[#This Row],[First Name]]</f>
        <v/>
      </c>
      <c r="D12" s="157" t="str">
        <f>participantsB[[#This Row],[Institution]]</f>
        <v/>
      </c>
      <c r="E12" s="158">
        <f>participantsB[[#This Row],[Country]]</f>
        <v>0</v>
      </c>
      <c r="F12" s="158"/>
      <c r="G12" s="157">
        <f>participantsB[[#This Row],[Role]]</f>
        <v>0</v>
      </c>
      <c r="H12" s="189" t="str">
        <f>participantsB[[#This Row],[Arrival
Date]]</f>
        <v/>
      </c>
      <c r="I12" s="189" t="str">
        <f>participantsB[[#This Row],[Departure Date]]</f>
        <v/>
      </c>
      <c r="J12" s="192"/>
      <c r="K12" s="165"/>
      <c r="L12" s="165"/>
      <c r="M12" s="157"/>
      <c r="N12" s="194" t="str">
        <f>participantsB[[#This Row],[Visa Fees]]</f>
        <v/>
      </c>
      <c r="O12" s="194"/>
      <c r="P12" s="197" t="str">
        <f>participantsB[[#This Row],[Comment]]</f>
        <v/>
      </c>
      <c r="Q12" s="180">
        <f>IFERROR(IF(participantsC[[#This Row],[Role]]="Speaker",1,INDEX(countries[Subsidy],MATCH(participantsC[[#This Row],[Country]],countries[Country],0))),0)</f>
        <v>0</v>
      </c>
      <c r="R12" s="181">
        <f>IFERROR(MAX(0,participantsC[[#This Row],[Departure Date]]-participantsC[[#This Row],[Arrival
Date]]),0)</f>
        <v>0</v>
      </c>
      <c r="S12" s="182">
        <f>IFERROR(participantsC[[#This Row],[Travel Cost]]*participantsC[[#This Row],[Multiplier]],0)</f>
        <v>0</v>
      </c>
      <c r="T12" s="182">
        <f>IFERROR(participantsC[[#This Row],[Hotel Cost]]*participantsC[[#This Row],[Multiplier]],0)</f>
        <v>0</v>
      </c>
      <c r="U12" s="182">
        <f>IFERROR(participantsC[[#This Row],[Meals Cost]]*participantsC[[#This Row],[Multiplier]],0)</f>
        <v>0</v>
      </c>
      <c r="V12" s="182">
        <f>IFERROR(participantsC[[#This Row],[Local Transport]]*participantsC[[#This Row],[Multiplier]],0)</f>
        <v>0</v>
      </c>
      <c r="W12" s="182">
        <f>IFERROR(participantsC[[#This Row],[Visa Fees]]*participantsC[[#This Row],[Multiplier]],0)</f>
        <v>0</v>
      </c>
      <c r="X12" s="182">
        <f>IFERROR(participantsC[[#This Row],[Other Expenses]]*participantsC[[#This Row],[Multiplier]],0)</f>
        <v>0</v>
      </c>
    </row>
    <row r="13" spans="1:24" x14ac:dyDescent="0.25">
      <c r="A13" s="157" t="str">
        <f>participantsB[[#This Row],[Title]]</f>
        <v/>
      </c>
      <c r="B13" s="157" t="str">
        <f>participantsB[[#This Row],[Surname]]</f>
        <v/>
      </c>
      <c r="C13" s="157" t="str">
        <f>participantsB[[#This Row],[First Name]]</f>
        <v/>
      </c>
      <c r="D13" s="157" t="str">
        <f>participantsB[[#This Row],[Institution]]</f>
        <v/>
      </c>
      <c r="E13" s="158">
        <f>participantsB[[#This Row],[Country]]</f>
        <v>0</v>
      </c>
      <c r="F13" s="158"/>
      <c r="G13" s="157">
        <f>participantsB[[#This Row],[Role]]</f>
        <v>0</v>
      </c>
      <c r="H13" s="189" t="str">
        <f>participantsB[[#This Row],[Arrival
Date]]</f>
        <v/>
      </c>
      <c r="I13" s="189" t="str">
        <f>participantsB[[#This Row],[Departure Date]]</f>
        <v/>
      </c>
      <c r="J13" s="192"/>
      <c r="K13" s="165"/>
      <c r="L13" s="165"/>
      <c r="M13" s="157"/>
      <c r="N13" s="194" t="str">
        <f>participantsB[[#This Row],[Visa Fees]]</f>
        <v/>
      </c>
      <c r="O13" s="194"/>
      <c r="P13" s="197" t="str">
        <f>participantsB[[#This Row],[Comment]]</f>
        <v/>
      </c>
      <c r="Q13" s="180">
        <f>IFERROR(IF(participantsC[[#This Row],[Role]]="Speaker",1,INDEX(countries[Subsidy],MATCH(participantsC[[#This Row],[Country]],countries[Country],0))),0)</f>
        <v>0</v>
      </c>
      <c r="R13" s="181">
        <f>IFERROR(MAX(0,participantsC[[#This Row],[Departure Date]]-participantsC[[#This Row],[Arrival
Date]]),0)</f>
        <v>0</v>
      </c>
      <c r="S13" s="182">
        <f>IFERROR(participantsC[[#This Row],[Travel Cost]]*participantsC[[#This Row],[Multiplier]],0)</f>
        <v>0</v>
      </c>
      <c r="T13" s="182">
        <f>IFERROR(participantsC[[#This Row],[Hotel Cost]]*participantsC[[#This Row],[Multiplier]],0)</f>
        <v>0</v>
      </c>
      <c r="U13" s="182">
        <f>IFERROR(participantsC[[#This Row],[Meals Cost]]*participantsC[[#This Row],[Multiplier]],0)</f>
        <v>0</v>
      </c>
      <c r="V13" s="182">
        <f>IFERROR(participantsC[[#This Row],[Local Transport]]*participantsC[[#This Row],[Multiplier]],0)</f>
        <v>0</v>
      </c>
      <c r="W13" s="182">
        <f>IFERROR(participantsC[[#This Row],[Visa Fees]]*participantsC[[#This Row],[Multiplier]],0)</f>
        <v>0</v>
      </c>
      <c r="X13" s="182">
        <f>IFERROR(participantsC[[#This Row],[Other Expenses]]*participantsC[[#This Row],[Multiplier]],0)</f>
        <v>0</v>
      </c>
    </row>
    <row r="14" spans="1:24" x14ac:dyDescent="0.25">
      <c r="A14" s="157" t="str">
        <f>participantsB[[#This Row],[Title]]</f>
        <v/>
      </c>
      <c r="B14" s="157" t="str">
        <f>participantsB[[#This Row],[Surname]]</f>
        <v/>
      </c>
      <c r="C14" s="157" t="str">
        <f>participantsB[[#This Row],[First Name]]</f>
        <v/>
      </c>
      <c r="D14" s="157" t="str">
        <f>participantsB[[#This Row],[Institution]]</f>
        <v/>
      </c>
      <c r="E14" s="158">
        <f>participantsB[[#This Row],[Country]]</f>
        <v>0</v>
      </c>
      <c r="F14" s="158"/>
      <c r="G14" s="157">
        <f>participantsB[[#This Row],[Role]]</f>
        <v>0</v>
      </c>
      <c r="H14" s="189" t="str">
        <f>participantsB[[#This Row],[Arrival
Date]]</f>
        <v/>
      </c>
      <c r="I14" s="189" t="str">
        <f>participantsB[[#This Row],[Departure Date]]</f>
        <v/>
      </c>
      <c r="J14" s="192"/>
      <c r="K14" s="165"/>
      <c r="L14" s="165"/>
      <c r="M14" s="157"/>
      <c r="N14" s="194" t="str">
        <f>participantsB[[#This Row],[Visa Fees]]</f>
        <v/>
      </c>
      <c r="O14" s="194"/>
      <c r="P14" s="197" t="str">
        <f>participantsB[[#This Row],[Comment]]</f>
        <v/>
      </c>
      <c r="Q14" s="180">
        <f>IFERROR(IF(participantsC[[#This Row],[Role]]="Speaker",1,INDEX(countries[Subsidy],MATCH(participantsC[[#This Row],[Country]],countries[Country],0))),0)</f>
        <v>0</v>
      </c>
      <c r="R14" s="181">
        <f>IFERROR(MAX(0,participantsC[[#This Row],[Departure Date]]-participantsC[[#This Row],[Arrival
Date]]),0)</f>
        <v>0</v>
      </c>
      <c r="S14" s="182">
        <f>IFERROR(participantsC[[#This Row],[Travel Cost]]*participantsC[[#This Row],[Multiplier]],0)</f>
        <v>0</v>
      </c>
      <c r="T14" s="182">
        <f>IFERROR(participantsC[[#This Row],[Hotel Cost]]*participantsC[[#This Row],[Multiplier]],0)</f>
        <v>0</v>
      </c>
      <c r="U14" s="182">
        <f>IFERROR(participantsC[[#This Row],[Meals Cost]]*participantsC[[#This Row],[Multiplier]],0)</f>
        <v>0</v>
      </c>
      <c r="V14" s="182">
        <f>IFERROR(participantsC[[#This Row],[Local Transport]]*participantsC[[#This Row],[Multiplier]],0)</f>
        <v>0</v>
      </c>
      <c r="W14" s="182">
        <f>IFERROR(participantsC[[#This Row],[Visa Fees]]*participantsC[[#This Row],[Multiplier]],0)</f>
        <v>0</v>
      </c>
      <c r="X14" s="182">
        <f>IFERROR(participantsC[[#This Row],[Other Expenses]]*participantsC[[#This Row],[Multiplier]],0)</f>
        <v>0</v>
      </c>
    </row>
    <row r="15" spans="1:24" x14ac:dyDescent="0.25">
      <c r="A15" s="157" t="str">
        <f>participantsB[[#This Row],[Title]]</f>
        <v/>
      </c>
      <c r="B15" s="157" t="str">
        <f>participantsB[[#This Row],[Surname]]</f>
        <v/>
      </c>
      <c r="C15" s="157" t="str">
        <f>participantsB[[#This Row],[First Name]]</f>
        <v/>
      </c>
      <c r="D15" s="157" t="str">
        <f>participantsB[[#This Row],[Institution]]</f>
        <v/>
      </c>
      <c r="E15" s="158">
        <f>participantsB[[#This Row],[Country]]</f>
        <v>0</v>
      </c>
      <c r="F15" s="158"/>
      <c r="G15" s="157">
        <f>participantsB[[#This Row],[Role]]</f>
        <v>0</v>
      </c>
      <c r="H15" s="189" t="str">
        <f>participantsB[[#This Row],[Arrival
Date]]</f>
        <v/>
      </c>
      <c r="I15" s="189" t="str">
        <f>participantsB[[#This Row],[Departure Date]]</f>
        <v/>
      </c>
      <c r="J15" s="192"/>
      <c r="K15" s="165"/>
      <c r="L15" s="165"/>
      <c r="M15" s="157"/>
      <c r="N15" s="194" t="str">
        <f>participantsB[[#This Row],[Visa Fees]]</f>
        <v/>
      </c>
      <c r="O15" s="194"/>
      <c r="P15" s="197" t="str">
        <f>participantsB[[#This Row],[Comment]]</f>
        <v/>
      </c>
      <c r="Q15" s="180">
        <f>IFERROR(IF(participantsC[[#This Row],[Role]]="Speaker",1,INDEX(countries[Subsidy],MATCH(participantsC[[#This Row],[Country]],countries[Country],0))),0)</f>
        <v>0</v>
      </c>
      <c r="R15" s="181">
        <f>IFERROR(MAX(0,participantsC[[#This Row],[Departure Date]]-participantsC[[#This Row],[Arrival
Date]]),0)</f>
        <v>0</v>
      </c>
      <c r="S15" s="182">
        <f>IFERROR(participantsC[[#This Row],[Travel Cost]]*participantsC[[#This Row],[Multiplier]],0)</f>
        <v>0</v>
      </c>
      <c r="T15" s="182">
        <f>IFERROR(participantsC[[#This Row],[Hotel Cost]]*participantsC[[#This Row],[Multiplier]],0)</f>
        <v>0</v>
      </c>
      <c r="U15" s="182">
        <f>IFERROR(participantsC[[#This Row],[Meals Cost]]*participantsC[[#This Row],[Multiplier]],0)</f>
        <v>0</v>
      </c>
      <c r="V15" s="182">
        <f>IFERROR(participantsC[[#This Row],[Local Transport]]*participantsC[[#This Row],[Multiplier]],0)</f>
        <v>0</v>
      </c>
      <c r="W15" s="182">
        <f>IFERROR(participantsC[[#This Row],[Visa Fees]]*participantsC[[#This Row],[Multiplier]],0)</f>
        <v>0</v>
      </c>
      <c r="X15" s="182">
        <f>IFERROR(participantsC[[#This Row],[Other Expenses]]*participantsC[[#This Row],[Multiplier]],0)</f>
        <v>0</v>
      </c>
    </row>
    <row r="16" spans="1:24" x14ac:dyDescent="0.25">
      <c r="A16" s="157" t="str">
        <f>participantsB[[#This Row],[Title]]</f>
        <v/>
      </c>
      <c r="B16" s="157" t="str">
        <f>participantsB[[#This Row],[Surname]]</f>
        <v/>
      </c>
      <c r="C16" s="157" t="str">
        <f>participantsB[[#This Row],[First Name]]</f>
        <v/>
      </c>
      <c r="D16" s="157" t="str">
        <f>participantsB[[#This Row],[Institution]]</f>
        <v/>
      </c>
      <c r="E16" s="158">
        <f>participantsB[[#This Row],[Country]]</f>
        <v>0</v>
      </c>
      <c r="F16" s="158"/>
      <c r="G16" s="157">
        <f>participantsB[[#This Row],[Role]]</f>
        <v>0</v>
      </c>
      <c r="H16" s="189" t="str">
        <f>participantsB[[#This Row],[Arrival
Date]]</f>
        <v/>
      </c>
      <c r="I16" s="189" t="str">
        <f>participantsB[[#This Row],[Departure Date]]</f>
        <v/>
      </c>
      <c r="J16" s="192"/>
      <c r="K16" s="165"/>
      <c r="L16" s="165"/>
      <c r="M16" s="157"/>
      <c r="N16" s="194" t="str">
        <f>participantsB[[#This Row],[Visa Fees]]</f>
        <v/>
      </c>
      <c r="O16" s="194"/>
      <c r="P16" s="197" t="str">
        <f>participantsB[[#This Row],[Comment]]</f>
        <v/>
      </c>
      <c r="Q16" s="180">
        <f>IFERROR(IF(participantsC[[#This Row],[Role]]="Speaker",1,INDEX(countries[Subsidy],MATCH(participantsC[[#This Row],[Country]],countries[Country],0))),0)</f>
        <v>0</v>
      </c>
      <c r="R16" s="181">
        <f>IFERROR(MAX(0,participantsC[[#This Row],[Departure Date]]-participantsC[[#This Row],[Arrival
Date]]),0)</f>
        <v>0</v>
      </c>
      <c r="S16" s="182">
        <f>IFERROR(participantsC[[#This Row],[Travel Cost]]*participantsC[[#This Row],[Multiplier]],0)</f>
        <v>0</v>
      </c>
      <c r="T16" s="182">
        <f>IFERROR(participantsC[[#This Row],[Hotel Cost]]*participantsC[[#This Row],[Multiplier]],0)</f>
        <v>0</v>
      </c>
      <c r="U16" s="182">
        <f>IFERROR(participantsC[[#This Row],[Meals Cost]]*participantsC[[#This Row],[Multiplier]],0)</f>
        <v>0</v>
      </c>
      <c r="V16" s="182">
        <f>IFERROR(participantsC[[#This Row],[Local Transport]]*participantsC[[#This Row],[Multiplier]],0)</f>
        <v>0</v>
      </c>
      <c r="W16" s="182">
        <f>IFERROR(participantsC[[#This Row],[Visa Fees]]*participantsC[[#This Row],[Multiplier]],0)</f>
        <v>0</v>
      </c>
      <c r="X16" s="182">
        <f>IFERROR(participantsC[[#This Row],[Other Expenses]]*participantsC[[#This Row],[Multiplier]],0)</f>
        <v>0</v>
      </c>
    </row>
    <row r="17" spans="1:24" x14ac:dyDescent="0.25">
      <c r="A17" s="157" t="str">
        <f>participantsB[[#This Row],[Title]]</f>
        <v/>
      </c>
      <c r="B17" s="157" t="str">
        <f>participantsB[[#This Row],[Surname]]</f>
        <v/>
      </c>
      <c r="C17" s="157" t="str">
        <f>participantsB[[#This Row],[First Name]]</f>
        <v/>
      </c>
      <c r="D17" s="157" t="str">
        <f>participantsB[[#This Row],[Institution]]</f>
        <v/>
      </c>
      <c r="E17" s="158">
        <f>participantsB[[#This Row],[Country]]</f>
        <v>0</v>
      </c>
      <c r="F17" s="158"/>
      <c r="G17" s="157">
        <f>participantsB[[#This Row],[Role]]</f>
        <v>0</v>
      </c>
      <c r="H17" s="189" t="str">
        <f>participantsB[[#This Row],[Arrival
Date]]</f>
        <v/>
      </c>
      <c r="I17" s="189" t="str">
        <f>participantsB[[#This Row],[Departure Date]]</f>
        <v/>
      </c>
      <c r="J17" s="192"/>
      <c r="K17" s="165"/>
      <c r="L17" s="165"/>
      <c r="M17" s="157"/>
      <c r="N17" s="194" t="str">
        <f>participantsB[[#This Row],[Visa Fees]]</f>
        <v/>
      </c>
      <c r="O17" s="194"/>
      <c r="P17" s="197" t="str">
        <f>participantsB[[#This Row],[Comment]]</f>
        <v/>
      </c>
      <c r="Q17" s="180">
        <f>IFERROR(IF(participantsC[[#This Row],[Role]]="Speaker",1,INDEX(countries[Subsidy],MATCH(participantsC[[#This Row],[Country]],countries[Country],0))),0)</f>
        <v>0</v>
      </c>
      <c r="R17" s="181">
        <f>IFERROR(MAX(0,participantsC[[#This Row],[Departure Date]]-participantsC[[#This Row],[Arrival
Date]]),0)</f>
        <v>0</v>
      </c>
      <c r="S17" s="182">
        <f>IFERROR(participantsC[[#This Row],[Travel Cost]]*participantsC[[#This Row],[Multiplier]],0)</f>
        <v>0</v>
      </c>
      <c r="T17" s="182">
        <f>IFERROR(participantsC[[#This Row],[Hotel Cost]]*participantsC[[#This Row],[Multiplier]],0)</f>
        <v>0</v>
      </c>
      <c r="U17" s="182">
        <f>IFERROR(participantsC[[#This Row],[Meals Cost]]*participantsC[[#This Row],[Multiplier]],0)</f>
        <v>0</v>
      </c>
      <c r="V17" s="182">
        <f>IFERROR(participantsC[[#This Row],[Local Transport]]*participantsC[[#This Row],[Multiplier]],0)</f>
        <v>0</v>
      </c>
      <c r="W17" s="182">
        <f>IFERROR(participantsC[[#This Row],[Visa Fees]]*participantsC[[#This Row],[Multiplier]],0)</f>
        <v>0</v>
      </c>
      <c r="X17" s="182">
        <f>IFERROR(participantsC[[#This Row],[Other Expenses]]*participantsC[[#This Row],[Multiplier]],0)</f>
        <v>0</v>
      </c>
    </row>
    <row r="18" spans="1:24" x14ac:dyDescent="0.25">
      <c r="A18" s="157" t="str">
        <f>participantsB[[#This Row],[Title]]</f>
        <v/>
      </c>
      <c r="B18" s="157" t="str">
        <f>participantsB[[#This Row],[Surname]]</f>
        <v/>
      </c>
      <c r="C18" s="157" t="str">
        <f>participantsB[[#This Row],[First Name]]</f>
        <v/>
      </c>
      <c r="D18" s="157" t="str">
        <f>participantsB[[#This Row],[Institution]]</f>
        <v/>
      </c>
      <c r="E18" s="158">
        <f>participantsB[[#This Row],[Country]]</f>
        <v>0</v>
      </c>
      <c r="F18" s="158"/>
      <c r="G18" s="157">
        <f>participantsB[[#This Row],[Role]]</f>
        <v>0</v>
      </c>
      <c r="H18" s="189" t="str">
        <f>participantsB[[#This Row],[Arrival
Date]]</f>
        <v/>
      </c>
      <c r="I18" s="189" t="str">
        <f>participantsB[[#This Row],[Departure Date]]</f>
        <v/>
      </c>
      <c r="J18" s="192"/>
      <c r="K18" s="165"/>
      <c r="L18" s="165"/>
      <c r="M18" s="157"/>
      <c r="N18" s="194" t="str">
        <f>participantsB[[#This Row],[Visa Fees]]</f>
        <v/>
      </c>
      <c r="O18" s="194"/>
      <c r="P18" s="197" t="str">
        <f>participantsB[[#This Row],[Comment]]</f>
        <v/>
      </c>
      <c r="Q18" s="180">
        <f>IFERROR(IF(participantsC[[#This Row],[Role]]="Speaker",1,INDEX(countries[Subsidy],MATCH(participantsC[[#This Row],[Country]],countries[Country],0))),0)</f>
        <v>0</v>
      </c>
      <c r="R18" s="181">
        <f>IFERROR(MAX(0,participantsC[[#This Row],[Departure Date]]-participantsC[[#This Row],[Arrival
Date]]),0)</f>
        <v>0</v>
      </c>
      <c r="S18" s="182">
        <f>IFERROR(participantsC[[#This Row],[Travel Cost]]*participantsC[[#This Row],[Multiplier]],0)</f>
        <v>0</v>
      </c>
      <c r="T18" s="182">
        <f>IFERROR(participantsC[[#This Row],[Hotel Cost]]*participantsC[[#This Row],[Multiplier]],0)</f>
        <v>0</v>
      </c>
      <c r="U18" s="182">
        <f>IFERROR(participantsC[[#This Row],[Meals Cost]]*participantsC[[#This Row],[Multiplier]],0)</f>
        <v>0</v>
      </c>
      <c r="V18" s="182">
        <f>IFERROR(participantsC[[#This Row],[Local Transport]]*participantsC[[#This Row],[Multiplier]],0)</f>
        <v>0</v>
      </c>
      <c r="W18" s="182">
        <f>IFERROR(participantsC[[#This Row],[Visa Fees]]*participantsC[[#This Row],[Multiplier]],0)</f>
        <v>0</v>
      </c>
      <c r="X18" s="182">
        <f>IFERROR(participantsC[[#This Row],[Other Expenses]]*participantsC[[#This Row],[Multiplier]],0)</f>
        <v>0</v>
      </c>
    </row>
    <row r="19" spans="1:24" x14ac:dyDescent="0.25">
      <c r="A19" s="157" t="str">
        <f>participantsB[[#This Row],[Title]]</f>
        <v/>
      </c>
      <c r="B19" s="157" t="str">
        <f>participantsB[[#This Row],[Surname]]</f>
        <v/>
      </c>
      <c r="C19" s="157" t="str">
        <f>participantsB[[#This Row],[First Name]]</f>
        <v/>
      </c>
      <c r="D19" s="157" t="str">
        <f>participantsB[[#This Row],[Institution]]</f>
        <v/>
      </c>
      <c r="E19" s="158">
        <f>participantsB[[#This Row],[Country]]</f>
        <v>0</v>
      </c>
      <c r="F19" s="158"/>
      <c r="G19" s="157">
        <f>participantsB[[#This Row],[Role]]</f>
        <v>0</v>
      </c>
      <c r="H19" s="189" t="str">
        <f>participantsB[[#This Row],[Arrival
Date]]</f>
        <v/>
      </c>
      <c r="I19" s="189" t="str">
        <f>participantsB[[#This Row],[Departure Date]]</f>
        <v/>
      </c>
      <c r="J19" s="192"/>
      <c r="K19" s="165"/>
      <c r="L19" s="165"/>
      <c r="M19" s="157"/>
      <c r="N19" s="194" t="str">
        <f>participantsB[[#This Row],[Visa Fees]]</f>
        <v/>
      </c>
      <c r="O19" s="194"/>
      <c r="P19" s="197" t="str">
        <f>participantsB[[#This Row],[Comment]]</f>
        <v/>
      </c>
      <c r="Q19" s="180">
        <f>IFERROR(IF(participantsC[[#This Row],[Role]]="Speaker",1,INDEX(countries[Subsidy],MATCH(participantsC[[#This Row],[Country]],countries[Country],0))),0)</f>
        <v>0</v>
      </c>
      <c r="R19" s="181">
        <f>IFERROR(MAX(0,participantsC[[#This Row],[Departure Date]]-participantsC[[#This Row],[Arrival
Date]]),0)</f>
        <v>0</v>
      </c>
      <c r="S19" s="182">
        <f>IFERROR(participantsC[[#This Row],[Travel Cost]]*participantsC[[#This Row],[Multiplier]],0)</f>
        <v>0</v>
      </c>
      <c r="T19" s="182">
        <f>IFERROR(participantsC[[#This Row],[Hotel Cost]]*participantsC[[#This Row],[Multiplier]],0)</f>
        <v>0</v>
      </c>
      <c r="U19" s="182">
        <f>IFERROR(participantsC[[#This Row],[Meals Cost]]*participantsC[[#This Row],[Multiplier]],0)</f>
        <v>0</v>
      </c>
      <c r="V19" s="182">
        <f>IFERROR(participantsC[[#This Row],[Local Transport]]*participantsC[[#This Row],[Multiplier]],0)</f>
        <v>0</v>
      </c>
      <c r="W19" s="182">
        <f>IFERROR(participantsC[[#This Row],[Visa Fees]]*participantsC[[#This Row],[Multiplier]],0)</f>
        <v>0</v>
      </c>
      <c r="X19" s="182">
        <f>IFERROR(participantsC[[#This Row],[Other Expenses]]*participantsC[[#This Row],[Multiplier]],0)</f>
        <v>0</v>
      </c>
    </row>
    <row r="20" spans="1:24" x14ac:dyDescent="0.25">
      <c r="A20" s="157" t="str">
        <f>participantsB[[#This Row],[Title]]</f>
        <v/>
      </c>
      <c r="B20" s="157" t="str">
        <f>participantsB[[#This Row],[Surname]]</f>
        <v/>
      </c>
      <c r="C20" s="157" t="str">
        <f>participantsB[[#This Row],[First Name]]</f>
        <v/>
      </c>
      <c r="D20" s="157" t="str">
        <f>participantsB[[#This Row],[Institution]]</f>
        <v/>
      </c>
      <c r="E20" s="158">
        <f>participantsB[[#This Row],[Country]]</f>
        <v>0</v>
      </c>
      <c r="F20" s="158"/>
      <c r="G20" s="157">
        <f>participantsB[[#This Row],[Role]]</f>
        <v>0</v>
      </c>
      <c r="H20" s="189" t="str">
        <f>participantsB[[#This Row],[Arrival
Date]]</f>
        <v/>
      </c>
      <c r="I20" s="189" t="str">
        <f>participantsB[[#This Row],[Departure Date]]</f>
        <v/>
      </c>
      <c r="J20" s="192"/>
      <c r="K20" s="165"/>
      <c r="L20" s="165"/>
      <c r="M20" s="157"/>
      <c r="N20" s="194" t="str">
        <f>participantsB[[#This Row],[Visa Fees]]</f>
        <v/>
      </c>
      <c r="O20" s="194"/>
      <c r="P20" s="197" t="str">
        <f>participantsB[[#This Row],[Comment]]</f>
        <v/>
      </c>
      <c r="Q20" s="180">
        <f>IFERROR(IF(participantsC[[#This Row],[Role]]="Speaker",1,INDEX(countries[Subsidy],MATCH(participantsC[[#This Row],[Country]],countries[Country],0))),0)</f>
        <v>0</v>
      </c>
      <c r="R20" s="181">
        <f>IFERROR(MAX(0,participantsC[[#This Row],[Departure Date]]-participantsC[[#This Row],[Arrival
Date]]),0)</f>
        <v>0</v>
      </c>
      <c r="S20" s="182">
        <f>IFERROR(participantsC[[#This Row],[Travel Cost]]*participantsC[[#This Row],[Multiplier]],0)</f>
        <v>0</v>
      </c>
      <c r="T20" s="182">
        <f>IFERROR(participantsC[[#This Row],[Hotel Cost]]*participantsC[[#This Row],[Multiplier]],0)</f>
        <v>0</v>
      </c>
      <c r="U20" s="182">
        <f>IFERROR(participantsC[[#This Row],[Meals Cost]]*participantsC[[#This Row],[Multiplier]],0)</f>
        <v>0</v>
      </c>
      <c r="V20" s="182">
        <f>IFERROR(participantsC[[#This Row],[Local Transport]]*participantsC[[#This Row],[Multiplier]],0)</f>
        <v>0</v>
      </c>
      <c r="W20" s="182">
        <f>IFERROR(participantsC[[#This Row],[Visa Fees]]*participantsC[[#This Row],[Multiplier]],0)</f>
        <v>0</v>
      </c>
      <c r="X20" s="182">
        <f>IFERROR(participantsC[[#This Row],[Other Expenses]]*participantsC[[#This Row],[Multiplier]],0)</f>
        <v>0</v>
      </c>
    </row>
    <row r="21" spans="1:24" x14ac:dyDescent="0.25">
      <c r="A21" s="157" t="str">
        <f>participantsB[[#This Row],[Title]]</f>
        <v/>
      </c>
      <c r="B21" s="157" t="str">
        <f>participantsB[[#This Row],[Surname]]</f>
        <v/>
      </c>
      <c r="C21" s="157" t="str">
        <f>participantsB[[#This Row],[First Name]]</f>
        <v/>
      </c>
      <c r="D21" s="157" t="str">
        <f>participantsB[[#This Row],[Institution]]</f>
        <v/>
      </c>
      <c r="E21" s="158">
        <f>participantsB[[#This Row],[Country]]</f>
        <v>0</v>
      </c>
      <c r="F21" s="158"/>
      <c r="G21" s="157">
        <f>participantsB[[#This Row],[Role]]</f>
        <v>0</v>
      </c>
      <c r="H21" s="189" t="str">
        <f>participantsB[[#This Row],[Arrival
Date]]</f>
        <v/>
      </c>
      <c r="I21" s="189" t="str">
        <f>participantsB[[#This Row],[Departure Date]]</f>
        <v/>
      </c>
      <c r="J21" s="192"/>
      <c r="K21" s="165"/>
      <c r="L21" s="165"/>
      <c r="M21" s="157"/>
      <c r="N21" s="194" t="str">
        <f>participantsB[[#This Row],[Visa Fees]]</f>
        <v/>
      </c>
      <c r="O21" s="194"/>
      <c r="P21" s="197" t="str">
        <f>participantsB[[#This Row],[Comment]]</f>
        <v/>
      </c>
      <c r="Q21" s="180">
        <f>IFERROR(IF(participantsC[[#This Row],[Role]]="Speaker",1,INDEX(countries[Subsidy],MATCH(participantsC[[#This Row],[Country]],countries[Country],0))),0)</f>
        <v>0</v>
      </c>
      <c r="R21" s="181">
        <f>IFERROR(MAX(0,participantsC[[#This Row],[Departure Date]]-participantsC[[#This Row],[Arrival
Date]]),0)</f>
        <v>0</v>
      </c>
      <c r="S21" s="182">
        <f>IFERROR(participantsC[[#This Row],[Travel Cost]]*participantsC[[#This Row],[Multiplier]],0)</f>
        <v>0</v>
      </c>
      <c r="T21" s="182">
        <f>IFERROR(participantsC[[#This Row],[Hotel Cost]]*participantsC[[#This Row],[Multiplier]],0)</f>
        <v>0</v>
      </c>
      <c r="U21" s="182">
        <f>IFERROR(participantsC[[#This Row],[Meals Cost]]*participantsC[[#This Row],[Multiplier]],0)</f>
        <v>0</v>
      </c>
      <c r="V21" s="182">
        <f>IFERROR(participantsC[[#This Row],[Local Transport]]*participantsC[[#This Row],[Multiplier]],0)</f>
        <v>0</v>
      </c>
      <c r="W21" s="182">
        <f>IFERROR(participantsC[[#This Row],[Visa Fees]]*participantsC[[#This Row],[Multiplier]],0)</f>
        <v>0</v>
      </c>
      <c r="X21" s="182">
        <f>IFERROR(participantsC[[#This Row],[Other Expenses]]*participantsC[[#This Row],[Multiplier]],0)</f>
        <v>0</v>
      </c>
    </row>
    <row r="22" spans="1:24" x14ac:dyDescent="0.25">
      <c r="A22" s="157" t="str">
        <f>participantsB[[#This Row],[Title]]</f>
        <v/>
      </c>
      <c r="B22" s="157" t="str">
        <f>participantsB[[#This Row],[Surname]]</f>
        <v/>
      </c>
      <c r="C22" s="157" t="str">
        <f>participantsB[[#This Row],[First Name]]</f>
        <v/>
      </c>
      <c r="D22" s="157" t="str">
        <f>participantsB[[#This Row],[Institution]]</f>
        <v/>
      </c>
      <c r="E22" s="158">
        <f>participantsB[[#This Row],[Country]]</f>
        <v>0</v>
      </c>
      <c r="F22" s="158"/>
      <c r="G22" s="157">
        <f>participantsB[[#This Row],[Role]]</f>
        <v>0</v>
      </c>
      <c r="H22" s="189" t="str">
        <f>participantsB[[#This Row],[Arrival
Date]]</f>
        <v/>
      </c>
      <c r="I22" s="189" t="str">
        <f>participantsB[[#This Row],[Departure Date]]</f>
        <v/>
      </c>
      <c r="J22" s="192"/>
      <c r="K22" s="165"/>
      <c r="L22" s="165"/>
      <c r="M22" s="157"/>
      <c r="N22" s="194" t="str">
        <f>participantsB[[#This Row],[Visa Fees]]</f>
        <v/>
      </c>
      <c r="O22" s="194"/>
      <c r="P22" s="197" t="str">
        <f>participantsB[[#This Row],[Comment]]</f>
        <v/>
      </c>
      <c r="Q22" s="180">
        <f>IFERROR(IF(participantsC[[#This Row],[Role]]="Speaker",1,INDEX(countries[Subsidy],MATCH(participantsC[[#This Row],[Country]],countries[Country],0))),0)</f>
        <v>0</v>
      </c>
      <c r="R22" s="181">
        <f>IFERROR(MAX(0,participantsC[[#This Row],[Departure Date]]-participantsC[[#This Row],[Arrival
Date]]),0)</f>
        <v>0</v>
      </c>
      <c r="S22" s="182">
        <f>IFERROR(participantsC[[#This Row],[Travel Cost]]*participantsC[[#This Row],[Multiplier]],0)</f>
        <v>0</v>
      </c>
      <c r="T22" s="182">
        <f>IFERROR(participantsC[[#This Row],[Hotel Cost]]*participantsC[[#This Row],[Multiplier]],0)</f>
        <v>0</v>
      </c>
      <c r="U22" s="182">
        <f>IFERROR(participantsC[[#This Row],[Meals Cost]]*participantsC[[#This Row],[Multiplier]],0)</f>
        <v>0</v>
      </c>
      <c r="V22" s="182">
        <f>IFERROR(participantsC[[#This Row],[Local Transport]]*participantsC[[#This Row],[Multiplier]],0)</f>
        <v>0</v>
      </c>
      <c r="W22" s="182">
        <f>IFERROR(participantsC[[#This Row],[Visa Fees]]*participantsC[[#This Row],[Multiplier]],0)</f>
        <v>0</v>
      </c>
      <c r="X22" s="182">
        <f>IFERROR(participantsC[[#This Row],[Other Expenses]]*participantsC[[#This Row],[Multiplier]],0)</f>
        <v>0</v>
      </c>
    </row>
    <row r="23" spans="1:24" x14ac:dyDescent="0.25">
      <c r="A23" s="157" t="str">
        <f>participantsB[[#This Row],[Title]]</f>
        <v/>
      </c>
      <c r="B23" s="157" t="str">
        <f>participantsB[[#This Row],[Surname]]</f>
        <v/>
      </c>
      <c r="C23" s="157" t="str">
        <f>participantsB[[#This Row],[First Name]]</f>
        <v/>
      </c>
      <c r="D23" s="157" t="str">
        <f>participantsB[[#This Row],[Institution]]</f>
        <v/>
      </c>
      <c r="E23" s="158">
        <f>participantsB[[#This Row],[Country]]</f>
        <v>0</v>
      </c>
      <c r="F23" s="158"/>
      <c r="G23" s="157">
        <f>participantsB[[#This Row],[Role]]</f>
        <v>0</v>
      </c>
      <c r="H23" s="189" t="str">
        <f>participantsB[[#This Row],[Arrival
Date]]</f>
        <v/>
      </c>
      <c r="I23" s="189" t="str">
        <f>participantsB[[#This Row],[Departure Date]]</f>
        <v/>
      </c>
      <c r="J23" s="192"/>
      <c r="K23" s="165"/>
      <c r="L23" s="165"/>
      <c r="M23" s="157"/>
      <c r="N23" s="194" t="str">
        <f>participantsB[[#This Row],[Visa Fees]]</f>
        <v/>
      </c>
      <c r="O23" s="194"/>
      <c r="P23" s="197" t="str">
        <f>participantsB[[#This Row],[Comment]]</f>
        <v/>
      </c>
      <c r="Q23" s="180">
        <f>IFERROR(IF(participantsC[[#This Row],[Role]]="Speaker",1,INDEX(countries[Subsidy],MATCH(participantsC[[#This Row],[Country]],countries[Country],0))),0)</f>
        <v>0</v>
      </c>
      <c r="R23" s="181">
        <f>IFERROR(MAX(0,participantsC[[#This Row],[Departure Date]]-participantsC[[#This Row],[Arrival
Date]]),0)</f>
        <v>0</v>
      </c>
      <c r="S23" s="182">
        <f>IFERROR(participantsC[[#This Row],[Travel Cost]]*participantsC[[#This Row],[Multiplier]],0)</f>
        <v>0</v>
      </c>
      <c r="T23" s="182">
        <f>IFERROR(participantsC[[#This Row],[Hotel Cost]]*participantsC[[#This Row],[Multiplier]],0)</f>
        <v>0</v>
      </c>
      <c r="U23" s="182">
        <f>IFERROR(participantsC[[#This Row],[Meals Cost]]*participantsC[[#This Row],[Multiplier]],0)</f>
        <v>0</v>
      </c>
      <c r="V23" s="182">
        <f>IFERROR(participantsC[[#This Row],[Local Transport]]*participantsC[[#This Row],[Multiplier]],0)</f>
        <v>0</v>
      </c>
      <c r="W23" s="182">
        <f>IFERROR(participantsC[[#This Row],[Visa Fees]]*participantsC[[#This Row],[Multiplier]],0)</f>
        <v>0</v>
      </c>
      <c r="X23" s="182">
        <f>IFERROR(participantsC[[#This Row],[Other Expenses]]*participantsC[[#This Row],[Multiplier]],0)</f>
        <v>0</v>
      </c>
    </row>
    <row r="24" spans="1:24" x14ac:dyDescent="0.25">
      <c r="A24" s="157" t="str">
        <f>participantsB[[#This Row],[Title]]</f>
        <v/>
      </c>
      <c r="B24" s="157" t="str">
        <f>participantsB[[#This Row],[Surname]]</f>
        <v/>
      </c>
      <c r="C24" s="157" t="str">
        <f>participantsB[[#This Row],[First Name]]</f>
        <v/>
      </c>
      <c r="D24" s="157" t="str">
        <f>participantsB[[#This Row],[Institution]]</f>
        <v/>
      </c>
      <c r="E24" s="158">
        <f>participantsB[[#This Row],[Country]]</f>
        <v>0</v>
      </c>
      <c r="F24" s="158"/>
      <c r="G24" s="157">
        <f>participantsB[[#This Row],[Role]]</f>
        <v>0</v>
      </c>
      <c r="H24" s="189" t="str">
        <f>participantsB[[#This Row],[Arrival
Date]]</f>
        <v/>
      </c>
      <c r="I24" s="189" t="str">
        <f>participantsB[[#This Row],[Departure Date]]</f>
        <v/>
      </c>
      <c r="J24" s="192"/>
      <c r="K24" s="165"/>
      <c r="L24" s="165"/>
      <c r="M24" s="157"/>
      <c r="N24" s="194" t="str">
        <f>participantsB[[#This Row],[Visa Fees]]</f>
        <v/>
      </c>
      <c r="O24" s="194"/>
      <c r="P24" s="197" t="str">
        <f>participantsB[[#This Row],[Comment]]</f>
        <v/>
      </c>
      <c r="Q24" s="180">
        <f>IFERROR(IF(participantsC[[#This Row],[Role]]="Speaker",1,INDEX(countries[Subsidy],MATCH(participantsC[[#This Row],[Country]],countries[Country],0))),0)</f>
        <v>0</v>
      </c>
      <c r="R24" s="181">
        <f>IFERROR(MAX(0,participantsC[[#This Row],[Departure Date]]-participantsC[[#This Row],[Arrival
Date]]),0)</f>
        <v>0</v>
      </c>
      <c r="S24" s="182">
        <f>IFERROR(participantsC[[#This Row],[Travel Cost]]*participantsC[[#This Row],[Multiplier]],0)</f>
        <v>0</v>
      </c>
      <c r="T24" s="182">
        <f>IFERROR(participantsC[[#This Row],[Hotel Cost]]*participantsC[[#This Row],[Multiplier]],0)</f>
        <v>0</v>
      </c>
      <c r="U24" s="182">
        <f>IFERROR(participantsC[[#This Row],[Meals Cost]]*participantsC[[#This Row],[Multiplier]],0)</f>
        <v>0</v>
      </c>
      <c r="V24" s="182">
        <f>IFERROR(participantsC[[#This Row],[Local Transport]]*participantsC[[#This Row],[Multiplier]],0)</f>
        <v>0</v>
      </c>
      <c r="W24" s="182">
        <f>IFERROR(participantsC[[#This Row],[Visa Fees]]*participantsC[[#This Row],[Multiplier]],0)</f>
        <v>0</v>
      </c>
      <c r="X24" s="182">
        <f>IFERROR(participantsC[[#This Row],[Other Expenses]]*participantsC[[#This Row],[Multiplier]],0)</f>
        <v>0</v>
      </c>
    </row>
    <row r="25" spans="1:24" x14ac:dyDescent="0.25">
      <c r="A25" s="157" t="str">
        <f>participantsB[[#This Row],[Title]]</f>
        <v/>
      </c>
      <c r="B25" s="157" t="str">
        <f>participantsB[[#This Row],[Surname]]</f>
        <v/>
      </c>
      <c r="C25" s="157" t="str">
        <f>participantsB[[#This Row],[First Name]]</f>
        <v/>
      </c>
      <c r="D25" s="157" t="str">
        <f>participantsB[[#This Row],[Institution]]</f>
        <v/>
      </c>
      <c r="E25" s="158">
        <f>participantsB[[#This Row],[Country]]</f>
        <v>0</v>
      </c>
      <c r="F25" s="158"/>
      <c r="G25" s="157">
        <f>participantsB[[#This Row],[Role]]</f>
        <v>0</v>
      </c>
      <c r="H25" s="189" t="str">
        <f>participantsB[[#This Row],[Arrival
Date]]</f>
        <v/>
      </c>
      <c r="I25" s="189" t="str">
        <f>participantsB[[#This Row],[Departure Date]]</f>
        <v/>
      </c>
      <c r="J25" s="192"/>
      <c r="K25" s="165"/>
      <c r="L25" s="165"/>
      <c r="M25" s="157"/>
      <c r="N25" s="194" t="str">
        <f>participantsB[[#This Row],[Visa Fees]]</f>
        <v/>
      </c>
      <c r="O25" s="194"/>
      <c r="P25" s="197" t="str">
        <f>participantsB[[#This Row],[Comment]]</f>
        <v/>
      </c>
      <c r="Q25" s="180">
        <f>IFERROR(IF(participantsC[[#This Row],[Role]]="Speaker",1,INDEX(countries[Subsidy],MATCH(participantsC[[#This Row],[Country]],countries[Country],0))),0)</f>
        <v>0</v>
      </c>
      <c r="R25" s="181">
        <f>IFERROR(MAX(0,participantsC[[#This Row],[Departure Date]]-participantsC[[#This Row],[Arrival
Date]]),0)</f>
        <v>0</v>
      </c>
      <c r="S25" s="182">
        <f>IFERROR(participantsC[[#This Row],[Travel Cost]]*participantsC[[#This Row],[Multiplier]],0)</f>
        <v>0</v>
      </c>
      <c r="T25" s="182">
        <f>IFERROR(participantsC[[#This Row],[Hotel Cost]]*participantsC[[#This Row],[Multiplier]],0)</f>
        <v>0</v>
      </c>
      <c r="U25" s="182">
        <f>IFERROR(participantsC[[#This Row],[Meals Cost]]*participantsC[[#This Row],[Multiplier]],0)</f>
        <v>0</v>
      </c>
      <c r="V25" s="182">
        <f>IFERROR(participantsC[[#This Row],[Local Transport]]*participantsC[[#This Row],[Multiplier]],0)</f>
        <v>0</v>
      </c>
      <c r="W25" s="182">
        <f>IFERROR(participantsC[[#This Row],[Visa Fees]]*participantsC[[#This Row],[Multiplier]],0)</f>
        <v>0</v>
      </c>
      <c r="X25" s="182">
        <f>IFERROR(participantsC[[#This Row],[Other Expenses]]*participantsC[[#This Row],[Multiplier]],0)</f>
        <v>0</v>
      </c>
    </row>
    <row r="26" spans="1:24" x14ac:dyDescent="0.25">
      <c r="A26" s="157" t="str">
        <f>participantsB[[#This Row],[Title]]</f>
        <v/>
      </c>
      <c r="B26" s="157" t="str">
        <f>participantsB[[#This Row],[Surname]]</f>
        <v/>
      </c>
      <c r="C26" s="157" t="str">
        <f>participantsB[[#This Row],[First Name]]</f>
        <v/>
      </c>
      <c r="D26" s="157" t="str">
        <f>participantsB[[#This Row],[Institution]]</f>
        <v/>
      </c>
      <c r="E26" s="158">
        <f>participantsB[[#This Row],[Country]]</f>
        <v>0</v>
      </c>
      <c r="F26" s="158"/>
      <c r="G26" s="157">
        <f>participantsB[[#This Row],[Role]]</f>
        <v>0</v>
      </c>
      <c r="H26" s="189" t="str">
        <f>participantsB[[#This Row],[Arrival
Date]]</f>
        <v/>
      </c>
      <c r="I26" s="189" t="str">
        <f>participantsB[[#This Row],[Departure Date]]</f>
        <v/>
      </c>
      <c r="J26" s="192"/>
      <c r="K26" s="165"/>
      <c r="L26" s="165"/>
      <c r="M26" s="157"/>
      <c r="N26" s="194" t="str">
        <f>participantsB[[#This Row],[Visa Fees]]</f>
        <v/>
      </c>
      <c r="O26" s="194"/>
      <c r="P26" s="197" t="str">
        <f>participantsB[[#This Row],[Comment]]</f>
        <v/>
      </c>
      <c r="Q26" s="180">
        <f>IFERROR(IF(participantsC[[#This Row],[Role]]="Speaker",1,INDEX(countries[Subsidy],MATCH(participantsC[[#This Row],[Country]],countries[Country],0))),0)</f>
        <v>0</v>
      </c>
      <c r="R26" s="181">
        <f>IFERROR(MAX(0,participantsC[[#This Row],[Departure Date]]-participantsC[[#This Row],[Arrival
Date]]),0)</f>
        <v>0</v>
      </c>
      <c r="S26" s="182">
        <f>IFERROR(participantsC[[#This Row],[Travel Cost]]*participantsC[[#This Row],[Multiplier]],0)</f>
        <v>0</v>
      </c>
      <c r="T26" s="182">
        <f>IFERROR(participantsC[[#This Row],[Hotel Cost]]*participantsC[[#This Row],[Multiplier]],0)</f>
        <v>0</v>
      </c>
      <c r="U26" s="182">
        <f>IFERROR(participantsC[[#This Row],[Meals Cost]]*participantsC[[#This Row],[Multiplier]],0)</f>
        <v>0</v>
      </c>
      <c r="V26" s="182">
        <f>IFERROR(participantsC[[#This Row],[Local Transport]]*participantsC[[#This Row],[Multiplier]],0)</f>
        <v>0</v>
      </c>
      <c r="W26" s="182">
        <f>IFERROR(participantsC[[#This Row],[Visa Fees]]*participantsC[[#This Row],[Multiplier]],0)</f>
        <v>0</v>
      </c>
      <c r="X26" s="182">
        <f>IFERROR(participantsC[[#This Row],[Other Expenses]]*participantsC[[#This Row],[Multiplier]],0)</f>
        <v>0</v>
      </c>
    </row>
    <row r="27" spans="1:24" x14ac:dyDescent="0.25">
      <c r="A27" s="157" t="str">
        <f>participantsB[[#This Row],[Title]]</f>
        <v/>
      </c>
      <c r="B27" s="157" t="str">
        <f>participantsB[[#This Row],[Surname]]</f>
        <v/>
      </c>
      <c r="C27" s="157" t="str">
        <f>participantsB[[#This Row],[First Name]]</f>
        <v/>
      </c>
      <c r="D27" s="157" t="str">
        <f>participantsB[[#This Row],[Institution]]</f>
        <v/>
      </c>
      <c r="E27" s="158">
        <f>participantsB[[#This Row],[Country]]</f>
        <v>0</v>
      </c>
      <c r="F27" s="158"/>
      <c r="G27" s="157">
        <f>participantsB[[#This Row],[Role]]</f>
        <v>0</v>
      </c>
      <c r="H27" s="189" t="str">
        <f>participantsB[[#This Row],[Arrival
Date]]</f>
        <v/>
      </c>
      <c r="I27" s="189" t="str">
        <f>participantsB[[#This Row],[Departure Date]]</f>
        <v/>
      </c>
      <c r="J27" s="192"/>
      <c r="K27" s="165"/>
      <c r="L27" s="165"/>
      <c r="M27" s="157"/>
      <c r="N27" s="194" t="str">
        <f>participantsB[[#This Row],[Visa Fees]]</f>
        <v/>
      </c>
      <c r="O27" s="194"/>
      <c r="P27" s="197" t="str">
        <f>participantsB[[#This Row],[Comment]]</f>
        <v/>
      </c>
      <c r="Q27" s="180">
        <f>IFERROR(IF(participantsC[[#This Row],[Role]]="Speaker",1,INDEX(countries[Subsidy],MATCH(participantsC[[#This Row],[Country]],countries[Country],0))),0)</f>
        <v>0</v>
      </c>
      <c r="R27" s="181">
        <f>IFERROR(MAX(0,participantsC[[#This Row],[Departure Date]]-participantsC[[#This Row],[Arrival
Date]]),0)</f>
        <v>0</v>
      </c>
      <c r="S27" s="182">
        <f>IFERROR(participantsC[[#This Row],[Travel Cost]]*participantsC[[#This Row],[Multiplier]],0)</f>
        <v>0</v>
      </c>
      <c r="T27" s="182">
        <f>IFERROR(participantsC[[#This Row],[Hotel Cost]]*participantsC[[#This Row],[Multiplier]],0)</f>
        <v>0</v>
      </c>
      <c r="U27" s="182">
        <f>IFERROR(participantsC[[#This Row],[Meals Cost]]*participantsC[[#This Row],[Multiplier]],0)</f>
        <v>0</v>
      </c>
      <c r="V27" s="182">
        <f>IFERROR(participantsC[[#This Row],[Local Transport]]*participantsC[[#This Row],[Multiplier]],0)</f>
        <v>0</v>
      </c>
      <c r="W27" s="182">
        <f>IFERROR(participantsC[[#This Row],[Visa Fees]]*participantsC[[#This Row],[Multiplier]],0)</f>
        <v>0</v>
      </c>
      <c r="X27" s="182">
        <f>IFERROR(participantsC[[#This Row],[Other Expenses]]*participantsC[[#This Row],[Multiplier]],0)</f>
        <v>0</v>
      </c>
    </row>
    <row r="28" spans="1:24" x14ac:dyDescent="0.25">
      <c r="A28" s="157" t="str">
        <f>participantsB[[#This Row],[Title]]</f>
        <v/>
      </c>
      <c r="B28" s="157" t="str">
        <f>participantsB[[#This Row],[Surname]]</f>
        <v/>
      </c>
      <c r="C28" s="157" t="str">
        <f>participantsB[[#This Row],[First Name]]</f>
        <v/>
      </c>
      <c r="D28" s="157" t="str">
        <f>participantsB[[#This Row],[Institution]]</f>
        <v/>
      </c>
      <c r="E28" s="158">
        <f>participantsB[[#This Row],[Country]]</f>
        <v>0</v>
      </c>
      <c r="F28" s="158"/>
      <c r="G28" s="157">
        <f>participantsB[[#This Row],[Role]]</f>
        <v>0</v>
      </c>
      <c r="H28" s="189" t="str">
        <f>participantsB[[#This Row],[Arrival
Date]]</f>
        <v/>
      </c>
      <c r="I28" s="189" t="str">
        <f>participantsB[[#This Row],[Departure Date]]</f>
        <v/>
      </c>
      <c r="J28" s="192"/>
      <c r="K28" s="165"/>
      <c r="L28" s="165"/>
      <c r="M28" s="157"/>
      <c r="N28" s="194" t="str">
        <f>participantsB[[#This Row],[Visa Fees]]</f>
        <v/>
      </c>
      <c r="O28" s="194"/>
      <c r="P28" s="197" t="str">
        <f>participantsB[[#This Row],[Comment]]</f>
        <v/>
      </c>
      <c r="Q28" s="180">
        <f>IFERROR(IF(participantsC[[#This Row],[Role]]="Speaker",1,INDEX(countries[Subsidy],MATCH(participantsC[[#This Row],[Country]],countries[Country],0))),0)</f>
        <v>0</v>
      </c>
      <c r="R28" s="181">
        <f>IFERROR(MAX(0,participantsC[[#This Row],[Departure Date]]-participantsC[[#This Row],[Arrival
Date]]),0)</f>
        <v>0</v>
      </c>
      <c r="S28" s="182">
        <f>IFERROR(participantsC[[#This Row],[Travel Cost]]*participantsC[[#This Row],[Multiplier]],0)</f>
        <v>0</v>
      </c>
      <c r="T28" s="182">
        <f>IFERROR(participantsC[[#This Row],[Hotel Cost]]*participantsC[[#This Row],[Multiplier]],0)</f>
        <v>0</v>
      </c>
      <c r="U28" s="182">
        <f>IFERROR(participantsC[[#This Row],[Meals Cost]]*participantsC[[#This Row],[Multiplier]],0)</f>
        <v>0</v>
      </c>
      <c r="V28" s="182">
        <f>IFERROR(participantsC[[#This Row],[Local Transport]]*participantsC[[#This Row],[Multiplier]],0)</f>
        <v>0</v>
      </c>
      <c r="W28" s="182">
        <f>IFERROR(participantsC[[#This Row],[Visa Fees]]*participantsC[[#This Row],[Multiplier]],0)</f>
        <v>0</v>
      </c>
      <c r="X28" s="182">
        <f>IFERROR(participantsC[[#This Row],[Other Expenses]]*participantsC[[#This Row],[Multiplier]],0)</f>
        <v>0</v>
      </c>
    </row>
    <row r="29" spans="1:24" x14ac:dyDescent="0.25">
      <c r="A29" s="157" t="str">
        <f>participantsB[[#This Row],[Title]]</f>
        <v/>
      </c>
      <c r="B29" s="157" t="str">
        <f>participantsB[[#This Row],[Surname]]</f>
        <v/>
      </c>
      <c r="C29" s="157" t="str">
        <f>participantsB[[#This Row],[First Name]]</f>
        <v/>
      </c>
      <c r="D29" s="157" t="str">
        <f>participantsB[[#This Row],[Institution]]</f>
        <v/>
      </c>
      <c r="E29" s="158">
        <f>participantsB[[#This Row],[Country]]</f>
        <v>0</v>
      </c>
      <c r="F29" s="158"/>
      <c r="G29" s="157">
        <f>participantsB[[#This Row],[Role]]</f>
        <v>0</v>
      </c>
      <c r="H29" s="189" t="str">
        <f>participantsB[[#This Row],[Arrival
Date]]</f>
        <v/>
      </c>
      <c r="I29" s="189" t="str">
        <f>participantsB[[#This Row],[Departure Date]]</f>
        <v/>
      </c>
      <c r="J29" s="192"/>
      <c r="K29" s="165"/>
      <c r="L29" s="165"/>
      <c r="M29" s="157"/>
      <c r="N29" s="194" t="str">
        <f>participantsB[[#This Row],[Visa Fees]]</f>
        <v/>
      </c>
      <c r="O29" s="194"/>
      <c r="P29" s="197" t="str">
        <f>participantsB[[#This Row],[Comment]]</f>
        <v/>
      </c>
      <c r="Q29" s="180">
        <f>IFERROR(IF(participantsC[[#This Row],[Role]]="Speaker",1,INDEX(countries[Subsidy],MATCH(participantsC[[#This Row],[Country]],countries[Country],0))),0)</f>
        <v>0</v>
      </c>
      <c r="R29" s="181">
        <f>IFERROR(MAX(0,participantsC[[#This Row],[Departure Date]]-participantsC[[#This Row],[Arrival
Date]]),0)</f>
        <v>0</v>
      </c>
      <c r="S29" s="182">
        <f>IFERROR(participantsC[[#This Row],[Travel Cost]]*participantsC[[#This Row],[Multiplier]],0)</f>
        <v>0</v>
      </c>
      <c r="T29" s="182">
        <f>IFERROR(participantsC[[#This Row],[Hotel Cost]]*participantsC[[#This Row],[Multiplier]],0)</f>
        <v>0</v>
      </c>
      <c r="U29" s="182">
        <f>IFERROR(participantsC[[#This Row],[Meals Cost]]*participantsC[[#This Row],[Multiplier]],0)</f>
        <v>0</v>
      </c>
      <c r="V29" s="182">
        <f>IFERROR(participantsC[[#This Row],[Local Transport]]*participantsC[[#This Row],[Multiplier]],0)</f>
        <v>0</v>
      </c>
      <c r="W29" s="182">
        <f>IFERROR(participantsC[[#This Row],[Visa Fees]]*participantsC[[#This Row],[Multiplier]],0)</f>
        <v>0</v>
      </c>
      <c r="X29" s="182">
        <f>IFERROR(participantsC[[#This Row],[Other Expenses]]*participantsC[[#This Row],[Multiplier]],0)</f>
        <v>0</v>
      </c>
    </row>
    <row r="30" spans="1:24" x14ac:dyDescent="0.25">
      <c r="A30" s="157" t="str">
        <f>participantsB[[#This Row],[Title]]</f>
        <v/>
      </c>
      <c r="B30" s="157" t="str">
        <f>participantsB[[#This Row],[Surname]]</f>
        <v/>
      </c>
      <c r="C30" s="157" t="str">
        <f>participantsB[[#This Row],[First Name]]</f>
        <v/>
      </c>
      <c r="D30" s="157" t="str">
        <f>participantsB[[#This Row],[Institution]]</f>
        <v/>
      </c>
      <c r="E30" s="158">
        <f>participantsB[[#This Row],[Country]]</f>
        <v>0</v>
      </c>
      <c r="F30" s="158"/>
      <c r="G30" s="157">
        <f>participantsB[[#This Row],[Role]]</f>
        <v>0</v>
      </c>
      <c r="H30" s="189" t="str">
        <f>participantsB[[#This Row],[Arrival
Date]]</f>
        <v/>
      </c>
      <c r="I30" s="189" t="str">
        <f>participantsB[[#This Row],[Departure Date]]</f>
        <v/>
      </c>
      <c r="J30" s="192"/>
      <c r="K30" s="165"/>
      <c r="L30" s="165"/>
      <c r="M30" s="157"/>
      <c r="N30" s="194" t="str">
        <f>participantsB[[#This Row],[Visa Fees]]</f>
        <v/>
      </c>
      <c r="O30" s="194"/>
      <c r="P30" s="197" t="str">
        <f>participantsB[[#This Row],[Comment]]</f>
        <v/>
      </c>
      <c r="Q30" s="180">
        <f>IFERROR(IF(participantsC[[#This Row],[Role]]="Speaker",1,INDEX(countries[Subsidy],MATCH(participantsC[[#This Row],[Country]],countries[Country],0))),0)</f>
        <v>0</v>
      </c>
      <c r="R30" s="181">
        <f>IFERROR(MAX(0,participantsC[[#This Row],[Departure Date]]-participantsC[[#This Row],[Arrival
Date]]),0)</f>
        <v>0</v>
      </c>
      <c r="S30" s="182">
        <f>IFERROR(participantsC[[#This Row],[Travel Cost]]*participantsC[[#This Row],[Multiplier]],0)</f>
        <v>0</v>
      </c>
      <c r="T30" s="182">
        <f>IFERROR(participantsC[[#This Row],[Hotel Cost]]*participantsC[[#This Row],[Multiplier]],0)</f>
        <v>0</v>
      </c>
      <c r="U30" s="182">
        <f>IFERROR(participantsC[[#This Row],[Meals Cost]]*participantsC[[#This Row],[Multiplier]],0)</f>
        <v>0</v>
      </c>
      <c r="V30" s="182">
        <f>IFERROR(participantsC[[#This Row],[Local Transport]]*participantsC[[#This Row],[Multiplier]],0)</f>
        <v>0</v>
      </c>
      <c r="W30" s="182">
        <f>IFERROR(participantsC[[#This Row],[Visa Fees]]*participantsC[[#This Row],[Multiplier]],0)</f>
        <v>0</v>
      </c>
      <c r="X30" s="182">
        <f>IFERROR(participantsC[[#This Row],[Other Expenses]]*participantsC[[#This Row],[Multiplier]],0)</f>
        <v>0</v>
      </c>
    </row>
    <row r="31" spans="1:24" x14ac:dyDescent="0.25">
      <c r="A31" s="157" t="str">
        <f>participantsB[[#This Row],[Title]]</f>
        <v/>
      </c>
      <c r="B31" s="157" t="str">
        <f>participantsB[[#This Row],[Surname]]</f>
        <v/>
      </c>
      <c r="C31" s="157" t="str">
        <f>participantsB[[#This Row],[First Name]]</f>
        <v/>
      </c>
      <c r="D31" s="157" t="str">
        <f>participantsB[[#This Row],[Institution]]</f>
        <v/>
      </c>
      <c r="E31" s="158">
        <f>participantsB[[#This Row],[Country]]</f>
        <v>0</v>
      </c>
      <c r="F31" s="158"/>
      <c r="G31" s="157">
        <f>participantsB[[#This Row],[Role]]</f>
        <v>0</v>
      </c>
      <c r="H31" s="189" t="str">
        <f>participantsB[[#This Row],[Arrival
Date]]</f>
        <v/>
      </c>
      <c r="I31" s="189" t="str">
        <f>participantsB[[#This Row],[Departure Date]]</f>
        <v/>
      </c>
      <c r="J31" s="192"/>
      <c r="K31" s="165"/>
      <c r="L31" s="165"/>
      <c r="M31" s="157"/>
      <c r="N31" s="194" t="str">
        <f>participantsB[[#This Row],[Visa Fees]]</f>
        <v/>
      </c>
      <c r="O31" s="194"/>
      <c r="P31" s="197" t="str">
        <f>participantsB[[#This Row],[Comment]]</f>
        <v/>
      </c>
      <c r="Q31" s="180">
        <f>IFERROR(IF(participantsC[[#This Row],[Role]]="Speaker",1,INDEX(countries[Subsidy],MATCH(participantsC[[#This Row],[Country]],countries[Country],0))),0)</f>
        <v>0</v>
      </c>
      <c r="R31" s="181">
        <f>IFERROR(MAX(0,participantsC[[#This Row],[Departure Date]]-participantsC[[#This Row],[Arrival
Date]]),0)</f>
        <v>0</v>
      </c>
      <c r="S31" s="182">
        <f>IFERROR(participantsC[[#This Row],[Travel Cost]]*participantsC[[#This Row],[Multiplier]],0)</f>
        <v>0</v>
      </c>
      <c r="T31" s="182">
        <f>IFERROR(participantsC[[#This Row],[Hotel Cost]]*participantsC[[#This Row],[Multiplier]],0)</f>
        <v>0</v>
      </c>
      <c r="U31" s="182">
        <f>IFERROR(participantsC[[#This Row],[Meals Cost]]*participantsC[[#This Row],[Multiplier]],0)</f>
        <v>0</v>
      </c>
      <c r="V31" s="182">
        <f>IFERROR(participantsC[[#This Row],[Local Transport]]*participantsC[[#This Row],[Multiplier]],0)</f>
        <v>0</v>
      </c>
      <c r="W31" s="182">
        <f>IFERROR(participantsC[[#This Row],[Visa Fees]]*participantsC[[#This Row],[Multiplier]],0)</f>
        <v>0</v>
      </c>
      <c r="X31" s="182">
        <f>IFERROR(participantsC[[#This Row],[Other Expenses]]*participantsC[[#This Row],[Multiplier]],0)</f>
        <v>0</v>
      </c>
    </row>
    <row r="32" spans="1:24" x14ac:dyDescent="0.25">
      <c r="A32" s="157" t="str">
        <f>participantsB[[#This Row],[Title]]</f>
        <v/>
      </c>
      <c r="B32" s="157" t="str">
        <f>participantsB[[#This Row],[Surname]]</f>
        <v/>
      </c>
      <c r="C32" s="157" t="str">
        <f>participantsB[[#This Row],[First Name]]</f>
        <v/>
      </c>
      <c r="D32" s="157" t="str">
        <f>participantsB[[#This Row],[Institution]]</f>
        <v/>
      </c>
      <c r="E32" s="158">
        <f>participantsB[[#This Row],[Country]]</f>
        <v>0</v>
      </c>
      <c r="F32" s="158"/>
      <c r="G32" s="157">
        <f>participantsB[[#This Row],[Role]]</f>
        <v>0</v>
      </c>
      <c r="H32" s="189" t="str">
        <f>participantsB[[#This Row],[Arrival
Date]]</f>
        <v/>
      </c>
      <c r="I32" s="189" t="str">
        <f>participantsB[[#This Row],[Departure Date]]</f>
        <v/>
      </c>
      <c r="J32" s="192"/>
      <c r="K32" s="165"/>
      <c r="L32" s="165"/>
      <c r="M32" s="157"/>
      <c r="N32" s="194" t="str">
        <f>participantsB[[#This Row],[Visa Fees]]</f>
        <v/>
      </c>
      <c r="O32" s="194"/>
      <c r="P32" s="197" t="str">
        <f>participantsB[[#This Row],[Comment]]</f>
        <v/>
      </c>
      <c r="Q32" s="180">
        <f>IFERROR(IF(participantsC[[#This Row],[Role]]="Speaker",1,INDEX(countries[Subsidy],MATCH(participantsC[[#This Row],[Country]],countries[Country],0))),0)</f>
        <v>0</v>
      </c>
      <c r="R32" s="181">
        <f>IFERROR(MAX(0,participantsC[[#This Row],[Departure Date]]-participantsC[[#This Row],[Arrival
Date]]),0)</f>
        <v>0</v>
      </c>
      <c r="S32" s="182">
        <f>IFERROR(participantsC[[#This Row],[Travel Cost]]*participantsC[[#This Row],[Multiplier]],0)</f>
        <v>0</v>
      </c>
      <c r="T32" s="182">
        <f>IFERROR(participantsC[[#This Row],[Hotel Cost]]*participantsC[[#This Row],[Multiplier]],0)</f>
        <v>0</v>
      </c>
      <c r="U32" s="182">
        <f>IFERROR(participantsC[[#This Row],[Meals Cost]]*participantsC[[#This Row],[Multiplier]],0)</f>
        <v>0</v>
      </c>
      <c r="V32" s="182">
        <f>IFERROR(participantsC[[#This Row],[Local Transport]]*participantsC[[#This Row],[Multiplier]],0)</f>
        <v>0</v>
      </c>
      <c r="W32" s="182">
        <f>IFERROR(participantsC[[#This Row],[Visa Fees]]*participantsC[[#This Row],[Multiplier]],0)</f>
        <v>0</v>
      </c>
      <c r="X32" s="182">
        <f>IFERROR(participantsC[[#This Row],[Other Expenses]]*participantsC[[#This Row],[Multiplier]],0)</f>
        <v>0</v>
      </c>
    </row>
    <row r="33" spans="1:24" x14ac:dyDescent="0.25">
      <c r="A33" s="157" t="str">
        <f>participantsB[[#This Row],[Title]]</f>
        <v/>
      </c>
      <c r="B33" s="157" t="str">
        <f>participantsB[[#This Row],[Surname]]</f>
        <v/>
      </c>
      <c r="C33" s="157" t="str">
        <f>participantsB[[#This Row],[First Name]]</f>
        <v/>
      </c>
      <c r="D33" s="157" t="str">
        <f>participantsB[[#This Row],[Institution]]</f>
        <v/>
      </c>
      <c r="E33" s="158">
        <f>participantsB[[#This Row],[Country]]</f>
        <v>0</v>
      </c>
      <c r="F33" s="158"/>
      <c r="G33" s="157">
        <f>participantsB[[#This Row],[Role]]</f>
        <v>0</v>
      </c>
      <c r="H33" s="189" t="str">
        <f>participantsB[[#This Row],[Arrival
Date]]</f>
        <v/>
      </c>
      <c r="I33" s="189" t="str">
        <f>participantsB[[#This Row],[Departure Date]]</f>
        <v/>
      </c>
      <c r="J33" s="192"/>
      <c r="K33" s="165"/>
      <c r="L33" s="165"/>
      <c r="M33" s="157"/>
      <c r="N33" s="194" t="str">
        <f>participantsB[[#This Row],[Visa Fees]]</f>
        <v/>
      </c>
      <c r="O33" s="194"/>
      <c r="P33" s="197" t="str">
        <f>participantsB[[#This Row],[Comment]]</f>
        <v/>
      </c>
      <c r="Q33" s="180">
        <f>IFERROR(IF(participantsC[[#This Row],[Role]]="Speaker",1,INDEX(countries[Subsidy],MATCH(participantsC[[#This Row],[Country]],countries[Country],0))),0)</f>
        <v>0</v>
      </c>
      <c r="R33" s="181">
        <f>IFERROR(MAX(0,participantsC[[#This Row],[Departure Date]]-participantsC[[#This Row],[Arrival
Date]]),0)</f>
        <v>0</v>
      </c>
      <c r="S33" s="182">
        <f>IFERROR(participantsC[[#This Row],[Travel Cost]]*participantsC[[#This Row],[Multiplier]],0)</f>
        <v>0</v>
      </c>
      <c r="T33" s="182">
        <f>IFERROR(participantsC[[#This Row],[Hotel Cost]]*participantsC[[#This Row],[Multiplier]],0)</f>
        <v>0</v>
      </c>
      <c r="U33" s="182">
        <f>IFERROR(participantsC[[#This Row],[Meals Cost]]*participantsC[[#This Row],[Multiplier]],0)</f>
        <v>0</v>
      </c>
      <c r="V33" s="182">
        <f>IFERROR(participantsC[[#This Row],[Local Transport]]*participantsC[[#This Row],[Multiplier]],0)</f>
        <v>0</v>
      </c>
      <c r="W33" s="182">
        <f>IFERROR(participantsC[[#This Row],[Visa Fees]]*participantsC[[#This Row],[Multiplier]],0)</f>
        <v>0</v>
      </c>
      <c r="X33" s="182">
        <f>IFERROR(participantsC[[#This Row],[Other Expenses]]*participantsC[[#This Row],[Multiplier]],0)</f>
        <v>0</v>
      </c>
    </row>
    <row r="34" spans="1:24" x14ac:dyDescent="0.25">
      <c r="A34" s="157" t="str">
        <f>participantsB[[#This Row],[Title]]</f>
        <v/>
      </c>
      <c r="B34" s="157" t="str">
        <f>participantsB[[#This Row],[Surname]]</f>
        <v/>
      </c>
      <c r="C34" s="157" t="str">
        <f>participantsB[[#This Row],[First Name]]</f>
        <v/>
      </c>
      <c r="D34" s="157" t="str">
        <f>participantsB[[#This Row],[Institution]]</f>
        <v/>
      </c>
      <c r="E34" s="158">
        <f>participantsB[[#This Row],[Country]]</f>
        <v>0</v>
      </c>
      <c r="F34" s="158"/>
      <c r="G34" s="157">
        <f>participantsB[[#This Row],[Role]]</f>
        <v>0</v>
      </c>
      <c r="H34" s="189" t="str">
        <f>participantsB[[#This Row],[Arrival
Date]]</f>
        <v/>
      </c>
      <c r="I34" s="189" t="str">
        <f>participantsB[[#This Row],[Departure Date]]</f>
        <v/>
      </c>
      <c r="J34" s="192"/>
      <c r="K34" s="165"/>
      <c r="L34" s="165"/>
      <c r="M34" s="157"/>
      <c r="N34" s="194" t="str">
        <f>participantsB[[#This Row],[Visa Fees]]</f>
        <v/>
      </c>
      <c r="O34" s="194"/>
      <c r="P34" s="197" t="str">
        <f>participantsB[[#This Row],[Comment]]</f>
        <v/>
      </c>
      <c r="Q34" s="180">
        <f>IFERROR(IF(participantsC[[#This Row],[Role]]="Speaker",1,INDEX(countries[Subsidy],MATCH(participantsC[[#This Row],[Country]],countries[Country],0))),0)</f>
        <v>0</v>
      </c>
      <c r="R34" s="181">
        <f>IFERROR(MAX(0,participantsC[[#This Row],[Departure Date]]-participantsC[[#This Row],[Arrival
Date]]),0)</f>
        <v>0</v>
      </c>
      <c r="S34" s="182">
        <f>IFERROR(participantsC[[#This Row],[Travel Cost]]*participantsC[[#This Row],[Multiplier]],0)</f>
        <v>0</v>
      </c>
      <c r="T34" s="182">
        <f>IFERROR(participantsC[[#This Row],[Hotel Cost]]*participantsC[[#This Row],[Multiplier]],0)</f>
        <v>0</v>
      </c>
      <c r="U34" s="182">
        <f>IFERROR(participantsC[[#This Row],[Meals Cost]]*participantsC[[#This Row],[Multiplier]],0)</f>
        <v>0</v>
      </c>
      <c r="V34" s="182">
        <f>IFERROR(participantsC[[#This Row],[Local Transport]]*participantsC[[#This Row],[Multiplier]],0)</f>
        <v>0</v>
      </c>
      <c r="W34" s="182">
        <f>IFERROR(participantsC[[#This Row],[Visa Fees]]*participantsC[[#This Row],[Multiplier]],0)</f>
        <v>0</v>
      </c>
      <c r="X34" s="182">
        <f>IFERROR(participantsC[[#This Row],[Other Expenses]]*participantsC[[#This Row],[Multiplier]],0)</f>
        <v>0</v>
      </c>
    </row>
    <row r="35" spans="1:24" x14ac:dyDescent="0.25">
      <c r="A35" s="157" t="str">
        <f>participantsB[[#This Row],[Title]]</f>
        <v/>
      </c>
      <c r="B35" s="157" t="str">
        <f>participantsB[[#This Row],[Surname]]</f>
        <v/>
      </c>
      <c r="C35" s="157" t="str">
        <f>participantsB[[#This Row],[First Name]]</f>
        <v/>
      </c>
      <c r="D35" s="157" t="str">
        <f>participantsB[[#This Row],[Institution]]</f>
        <v/>
      </c>
      <c r="E35" s="158">
        <f>participantsB[[#This Row],[Country]]</f>
        <v>0</v>
      </c>
      <c r="F35" s="158"/>
      <c r="G35" s="157">
        <f>participantsB[[#This Row],[Role]]</f>
        <v>0</v>
      </c>
      <c r="H35" s="189" t="str">
        <f>participantsB[[#This Row],[Arrival
Date]]</f>
        <v/>
      </c>
      <c r="I35" s="189" t="str">
        <f>participantsB[[#This Row],[Departure Date]]</f>
        <v/>
      </c>
      <c r="J35" s="192"/>
      <c r="K35" s="165"/>
      <c r="L35" s="165"/>
      <c r="M35" s="157"/>
      <c r="N35" s="194" t="str">
        <f>participantsB[[#This Row],[Visa Fees]]</f>
        <v/>
      </c>
      <c r="O35" s="194"/>
      <c r="P35" s="197" t="str">
        <f>participantsB[[#This Row],[Comment]]</f>
        <v/>
      </c>
      <c r="Q35" s="180">
        <f>IFERROR(IF(participantsC[[#This Row],[Role]]="Speaker",1,INDEX(countries[Subsidy],MATCH(participantsC[[#This Row],[Country]],countries[Country],0))),0)</f>
        <v>0</v>
      </c>
      <c r="R35" s="181">
        <f>IFERROR(MAX(0,participantsC[[#This Row],[Departure Date]]-participantsC[[#This Row],[Arrival
Date]]),0)</f>
        <v>0</v>
      </c>
      <c r="S35" s="182">
        <f>IFERROR(participantsC[[#This Row],[Travel Cost]]*participantsC[[#This Row],[Multiplier]],0)</f>
        <v>0</v>
      </c>
      <c r="T35" s="182">
        <f>IFERROR(participantsC[[#This Row],[Hotel Cost]]*participantsC[[#This Row],[Multiplier]],0)</f>
        <v>0</v>
      </c>
      <c r="U35" s="182">
        <f>IFERROR(participantsC[[#This Row],[Meals Cost]]*participantsC[[#This Row],[Multiplier]],0)</f>
        <v>0</v>
      </c>
      <c r="V35" s="182">
        <f>IFERROR(participantsC[[#This Row],[Local Transport]]*participantsC[[#This Row],[Multiplier]],0)</f>
        <v>0</v>
      </c>
      <c r="W35" s="182">
        <f>IFERROR(participantsC[[#This Row],[Visa Fees]]*participantsC[[#This Row],[Multiplier]],0)</f>
        <v>0</v>
      </c>
      <c r="X35" s="182">
        <f>IFERROR(participantsC[[#This Row],[Other Expenses]]*participantsC[[#This Row],[Multiplier]],0)</f>
        <v>0</v>
      </c>
    </row>
    <row r="36" spans="1:24" x14ac:dyDescent="0.25">
      <c r="A36" s="157" t="str">
        <f>participantsB[[#This Row],[Title]]</f>
        <v/>
      </c>
      <c r="B36" s="157" t="str">
        <f>participantsB[[#This Row],[Surname]]</f>
        <v/>
      </c>
      <c r="C36" s="157" t="str">
        <f>participantsB[[#This Row],[First Name]]</f>
        <v/>
      </c>
      <c r="D36" s="157" t="str">
        <f>participantsB[[#This Row],[Institution]]</f>
        <v/>
      </c>
      <c r="E36" s="158">
        <f>participantsB[[#This Row],[Country]]</f>
        <v>0</v>
      </c>
      <c r="F36" s="158"/>
      <c r="G36" s="157">
        <f>participantsB[[#This Row],[Role]]</f>
        <v>0</v>
      </c>
      <c r="H36" s="189" t="str">
        <f>participantsB[[#This Row],[Arrival
Date]]</f>
        <v/>
      </c>
      <c r="I36" s="189" t="str">
        <f>participantsB[[#This Row],[Departure Date]]</f>
        <v/>
      </c>
      <c r="J36" s="192"/>
      <c r="K36" s="165"/>
      <c r="L36" s="165"/>
      <c r="M36" s="157"/>
      <c r="N36" s="194" t="str">
        <f>participantsB[[#This Row],[Visa Fees]]</f>
        <v/>
      </c>
      <c r="O36" s="194"/>
      <c r="P36" s="197" t="str">
        <f>participantsB[[#This Row],[Comment]]</f>
        <v/>
      </c>
      <c r="Q36" s="180">
        <f>IFERROR(IF(participantsC[[#This Row],[Role]]="Speaker",1,INDEX(countries[Subsidy],MATCH(participantsC[[#This Row],[Country]],countries[Country],0))),0)</f>
        <v>0</v>
      </c>
      <c r="R36" s="181">
        <f>IFERROR(MAX(0,participantsC[[#This Row],[Departure Date]]-participantsC[[#This Row],[Arrival
Date]]),0)</f>
        <v>0</v>
      </c>
      <c r="S36" s="182">
        <f>IFERROR(participantsC[[#This Row],[Travel Cost]]*participantsC[[#This Row],[Multiplier]],0)</f>
        <v>0</v>
      </c>
      <c r="T36" s="182">
        <f>IFERROR(participantsC[[#This Row],[Hotel Cost]]*participantsC[[#This Row],[Multiplier]],0)</f>
        <v>0</v>
      </c>
      <c r="U36" s="182">
        <f>IFERROR(participantsC[[#This Row],[Meals Cost]]*participantsC[[#This Row],[Multiplier]],0)</f>
        <v>0</v>
      </c>
      <c r="V36" s="182">
        <f>IFERROR(participantsC[[#This Row],[Local Transport]]*participantsC[[#This Row],[Multiplier]],0)</f>
        <v>0</v>
      </c>
      <c r="W36" s="182">
        <f>IFERROR(participantsC[[#This Row],[Visa Fees]]*participantsC[[#This Row],[Multiplier]],0)</f>
        <v>0</v>
      </c>
      <c r="X36" s="182">
        <f>IFERROR(participantsC[[#This Row],[Other Expenses]]*participantsC[[#This Row],[Multiplier]],0)</f>
        <v>0</v>
      </c>
    </row>
    <row r="37" spans="1:24" x14ac:dyDescent="0.25">
      <c r="A37" s="157" t="str">
        <f>participantsB[[#This Row],[Title]]</f>
        <v/>
      </c>
      <c r="B37" s="157" t="str">
        <f>participantsB[[#This Row],[Surname]]</f>
        <v/>
      </c>
      <c r="C37" s="157" t="str">
        <f>participantsB[[#This Row],[First Name]]</f>
        <v/>
      </c>
      <c r="D37" s="157" t="str">
        <f>participantsB[[#This Row],[Institution]]</f>
        <v/>
      </c>
      <c r="E37" s="158">
        <f>participantsB[[#This Row],[Country]]</f>
        <v>0</v>
      </c>
      <c r="F37" s="158"/>
      <c r="G37" s="157">
        <f>participantsB[[#This Row],[Role]]</f>
        <v>0</v>
      </c>
      <c r="H37" s="189" t="str">
        <f>participantsB[[#This Row],[Arrival
Date]]</f>
        <v/>
      </c>
      <c r="I37" s="189" t="str">
        <f>participantsB[[#This Row],[Departure Date]]</f>
        <v/>
      </c>
      <c r="J37" s="192"/>
      <c r="K37" s="165"/>
      <c r="L37" s="165"/>
      <c r="M37" s="157"/>
      <c r="N37" s="194" t="str">
        <f>participantsB[[#This Row],[Visa Fees]]</f>
        <v/>
      </c>
      <c r="O37" s="194"/>
      <c r="P37" s="197" t="str">
        <f>participantsB[[#This Row],[Comment]]</f>
        <v/>
      </c>
      <c r="Q37" s="180">
        <f>IFERROR(IF(participantsC[[#This Row],[Role]]="Speaker",1,INDEX(countries[Subsidy],MATCH(participantsC[[#This Row],[Country]],countries[Country],0))),0)</f>
        <v>0</v>
      </c>
      <c r="R37" s="181">
        <f>IFERROR(MAX(0,participantsC[[#This Row],[Departure Date]]-participantsC[[#This Row],[Arrival
Date]]),0)</f>
        <v>0</v>
      </c>
      <c r="S37" s="182">
        <f>IFERROR(participantsC[[#This Row],[Travel Cost]]*participantsC[[#This Row],[Multiplier]],0)</f>
        <v>0</v>
      </c>
      <c r="T37" s="182">
        <f>IFERROR(participantsC[[#This Row],[Hotel Cost]]*participantsC[[#This Row],[Multiplier]],0)</f>
        <v>0</v>
      </c>
      <c r="U37" s="182">
        <f>IFERROR(participantsC[[#This Row],[Meals Cost]]*participantsC[[#This Row],[Multiplier]],0)</f>
        <v>0</v>
      </c>
      <c r="V37" s="182">
        <f>IFERROR(participantsC[[#This Row],[Local Transport]]*participantsC[[#This Row],[Multiplier]],0)</f>
        <v>0</v>
      </c>
      <c r="W37" s="182">
        <f>IFERROR(participantsC[[#This Row],[Visa Fees]]*participantsC[[#This Row],[Multiplier]],0)</f>
        <v>0</v>
      </c>
      <c r="X37" s="182">
        <f>IFERROR(participantsC[[#This Row],[Other Expenses]]*participantsC[[#This Row],[Multiplier]],0)</f>
        <v>0</v>
      </c>
    </row>
    <row r="38" spans="1:24" x14ac:dyDescent="0.25">
      <c r="A38" s="157" t="str">
        <f>participantsB[[#This Row],[Title]]</f>
        <v/>
      </c>
      <c r="B38" s="157" t="str">
        <f>participantsB[[#This Row],[Surname]]</f>
        <v/>
      </c>
      <c r="C38" s="157" t="str">
        <f>participantsB[[#This Row],[First Name]]</f>
        <v/>
      </c>
      <c r="D38" s="157" t="str">
        <f>participantsB[[#This Row],[Institution]]</f>
        <v/>
      </c>
      <c r="E38" s="158" t="str">
        <f>participantsB[[#This Row],[Country]]</f>
        <v/>
      </c>
      <c r="F38" s="158"/>
      <c r="G38" s="157" t="str">
        <f>participantsB[[#This Row],[Role]]</f>
        <v/>
      </c>
      <c r="H38" s="189" t="str">
        <f>participantsB[[#This Row],[Arrival
Date]]</f>
        <v/>
      </c>
      <c r="I38" s="189" t="str">
        <f>participantsB[[#This Row],[Departure Date]]</f>
        <v/>
      </c>
      <c r="J38" s="192"/>
      <c r="K38" s="165"/>
      <c r="L38" s="165"/>
      <c r="M38" s="157"/>
      <c r="N38" s="194" t="str">
        <f>participantsB[[#This Row],[Visa Fees]]</f>
        <v/>
      </c>
      <c r="O38" s="194"/>
      <c r="P38" s="197" t="str">
        <f>participantsB[[#This Row],[Comment]]</f>
        <v/>
      </c>
      <c r="Q38" s="180">
        <f>IFERROR(IF(participantsC[[#This Row],[Role]]="Speaker",1,INDEX(countries[Subsidy],MATCH(participantsC[[#This Row],[Country]],countries[Country],0))),0)</f>
        <v>0</v>
      </c>
      <c r="R38" s="181">
        <f>IFERROR(MAX(0,participantsC[[#This Row],[Departure Date]]-participantsC[[#This Row],[Arrival
Date]]),0)</f>
        <v>0</v>
      </c>
      <c r="S38" s="182">
        <f>IFERROR(participantsC[[#This Row],[Travel Cost]]*participantsC[[#This Row],[Multiplier]],0)</f>
        <v>0</v>
      </c>
      <c r="T38" s="182">
        <f>IFERROR(participantsC[[#This Row],[Hotel Cost]]*participantsC[[#This Row],[Multiplier]],0)</f>
        <v>0</v>
      </c>
      <c r="U38" s="182">
        <f>IFERROR(participantsC[[#This Row],[Meals Cost]]*participantsC[[#This Row],[Multiplier]],0)</f>
        <v>0</v>
      </c>
      <c r="V38" s="182">
        <f>IFERROR(participantsC[[#This Row],[Local Transport]]*participantsC[[#This Row],[Multiplier]],0)</f>
        <v>0</v>
      </c>
      <c r="W38" s="182">
        <f>IFERROR(participantsC[[#This Row],[Visa Fees]]*participantsC[[#This Row],[Multiplier]],0)</f>
        <v>0</v>
      </c>
      <c r="X38" s="182">
        <f>IFERROR(participantsC[[#This Row],[Other Expenses]]*participantsC[[#This Row],[Multiplier]],0)</f>
        <v>0</v>
      </c>
    </row>
    <row r="39" spans="1:24" x14ac:dyDescent="0.25">
      <c r="A39" s="157" t="str">
        <f>participantsB[[#This Row],[Title]]</f>
        <v/>
      </c>
      <c r="B39" s="157" t="str">
        <f>participantsB[[#This Row],[Surname]]</f>
        <v/>
      </c>
      <c r="C39" s="157" t="str">
        <f>participantsB[[#This Row],[First Name]]</f>
        <v/>
      </c>
      <c r="D39" s="157" t="str">
        <f>participantsB[[#This Row],[Institution]]</f>
        <v/>
      </c>
      <c r="E39" s="158" t="str">
        <f>participantsB[[#This Row],[Country]]</f>
        <v/>
      </c>
      <c r="F39" s="158"/>
      <c r="G39" s="157" t="str">
        <f>participantsB[[#This Row],[Role]]</f>
        <v/>
      </c>
      <c r="H39" s="189" t="str">
        <f>participantsB[[#This Row],[Arrival
Date]]</f>
        <v/>
      </c>
      <c r="I39" s="189" t="str">
        <f>participantsB[[#This Row],[Departure Date]]</f>
        <v/>
      </c>
      <c r="J39" s="192"/>
      <c r="K39" s="165"/>
      <c r="L39" s="165"/>
      <c r="M39" s="157"/>
      <c r="N39" s="194" t="str">
        <f>participantsB[[#This Row],[Visa Fees]]</f>
        <v/>
      </c>
      <c r="O39" s="194"/>
      <c r="P39" s="197" t="str">
        <f>participantsB[[#This Row],[Comment]]</f>
        <v/>
      </c>
      <c r="Q39" s="180">
        <f>IFERROR(IF(participantsC[[#This Row],[Role]]="Speaker",1,INDEX(countries[Subsidy],MATCH(participantsC[[#This Row],[Country]],countries[Country],0))),0)</f>
        <v>0</v>
      </c>
      <c r="R39" s="181">
        <f>IFERROR(MAX(0,participantsC[[#This Row],[Departure Date]]-participantsC[[#This Row],[Arrival
Date]]),0)</f>
        <v>0</v>
      </c>
      <c r="S39" s="182">
        <f>IFERROR(participantsC[[#This Row],[Travel Cost]]*participantsC[[#This Row],[Multiplier]],0)</f>
        <v>0</v>
      </c>
      <c r="T39" s="182">
        <f>IFERROR(participantsC[[#This Row],[Hotel Cost]]*participantsC[[#This Row],[Multiplier]],0)</f>
        <v>0</v>
      </c>
      <c r="U39" s="182">
        <f>IFERROR(participantsC[[#This Row],[Meals Cost]]*participantsC[[#This Row],[Multiplier]],0)</f>
        <v>0</v>
      </c>
      <c r="V39" s="182">
        <f>IFERROR(participantsC[[#This Row],[Local Transport]]*participantsC[[#This Row],[Multiplier]],0)</f>
        <v>0</v>
      </c>
      <c r="W39" s="182">
        <f>IFERROR(participantsC[[#This Row],[Visa Fees]]*participantsC[[#This Row],[Multiplier]],0)</f>
        <v>0</v>
      </c>
      <c r="X39" s="182">
        <f>IFERROR(participantsC[[#This Row],[Other Expenses]]*participantsC[[#This Row],[Multiplier]],0)</f>
        <v>0</v>
      </c>
    </row>
    <row r="40" spans="1:24" x14ac:dyDescent="0.25">
      <c r="A40" s="157" t="str">
        <f>participantsB[[#This Row],[Title]]</f>
        <v/>
      </c>
      <c r="B40" s="157" t="str">
        <f>participantsB[[#This Row],[Surname]]</f>
        <v/>
      </c>
      <c r="C40" s="157" t="str">
        <f>participantsB[[#This Row],[First Name]]</f>
        <v/>
      </c>
      <c r="D40" s="157" t="str">
        <f>participantsB[[#This Row],[Institution]]</f>
        <v/>
      </c>
      <c r="E40" s="158" t="str">
        <f>participantsB[[#This Row],[Country]]</f>
        <v/>
      </c>
      <c r="F40" s="158"/>
      <c r="G40" s="157" t="str">
        <f>participantsB[[#This Row],[Role]]</f>
        <v/>
      </c>
      <c r="H40" s="189" t="str">
        <f>participantsB[[#This Row],[Arrival
Date]]</f>
        <v/>
      </c>
      <c r="I40" s="189" t="str">
        <f>participantsB[[#This Row],[Departure Date]]</f>
        <v/>
      </c>
      <c r="J40" s="192"/>
      <c r="K40" s="165"/>
      <c r="L40" s="165"/>
      <c r="M40" s="157"/>
      <c r="N40" s="194" t="str">
        <f>participantsB[[#This Row],[Visa Fees]]</f>
        <v/>
      </c>
      <c r="O40" s="194"/>
      <c r="P40" s="197" t="str">
        <f>participantsB[[#This Row],[Comment]]</f>
        <v/>
      </c>
      <c r="Q40" s="180">
        <f>IFERROR(IF(participantsC[[#This Row],[Role]]="Speaker",1,INDEX(countries[Subsidy],MATCH(participantsC[[#This Row],[Country]],countries[Country],0))),0)</f>
        <v>0</v>
      </c>
      <c r="R40" s="181">
        <f>IFERROR(MAX(0,participantsC[[#This Row],[Departure Date]]-participantsC[[#This Row],[Arrival
Date]]),0)</f>
        <v>0</v>
      </c>
      <c r="S40" s="182">
        <f>IFERROR(participantsC[[#This Row],[Travel Cost]]*participantsC[[#This Row],[Multiplier]],0)</f>
        <v>0</v>
      </c>
      <c r="T40" s="182">
        <f>IFERROR(participantsC[[#This Row],[Hotel Cost]]*participantsC[[#This Row],[Multiplier]],0)</f>
        <v>0</v>
      </c>
      <c r="U40" s="182">
        <f>IFERROR(participantsC[[#This Row],[Meals Cost]]*participantsC[[#This Row],[Multiplier]],0)</f>
        <v>0</v>
      </c>
      <c r="V40" s="182">
        <f>IFERROR(participantsC[[#This Row],[Local Transport]]*participantsC[[#This Row],[Multiplier]],0)</f>
        <v>0</v>
      </c>
      <c r="W40" s="182">
        <f>IFERROR(participantsC[[#This Row],[Visa Fees]]*participantsC[[#This Row],[Multiplier]],0)</f>
        <v>0</v>
      </c>
      <c r="X40" s="182">
        <f>IFERROR(participantsC[[#This Row],[Other Expenses]]*participantsC[[#This Row],[Multiplier]],0)</f>
        <v>0</v>
      </c>
    </row>
    <row r="41" spans="1:24" x14ac:dyDescent="0.25">
      <c r="A41" s="157" t="str">
        <f>participantsB[[#This Row],[Title]]</f>
        <v/>
      </c>
      <c r="B41" s="157" t="str">
        <f>participantsB[[#This Row],[Surname]]</f>
        <v/>
      </c>
      <c r="C41" s="157" t="str">
        <f>participantsB[[#This Row],[First Name]]</f>
        <v/>
      </c>
      <c r="D41" s="157" t="str">
        <f>participantsB[[#This Row],[Institution]]</f>
        <v/>
      </c>
      <c r="E41" s="158" t="str">
        <f>participantsB[[#This Row],[Country]]</f>
        <v/>
      </c>
      <c r="F41" s="158"/>
      <c r="G41" s="157" t="str">
        <f>participantsB[[#This Row],[Role]]</f>
        <v/>
      </c>
      <c r="H41" s="189" t="str">
        <f>participantsB[[#This Row],[Arrival
Date]]</f>
        <v/>
      </c>
      <c r="I41" s="189" t="str">
        <f>participantsB[[#This Row],[Departure Date]]</f>
        <v/>
      </c>
      <c r="J41" s="192"/>
      <c r="K41" s="165"/>
      <c r="L41" s="165"/>
      <c r="M41" s="157"/>
      <c r="N41" s="194" t="str">
        <f>participantsB[[#This Row],[Visa Fees]]</f>
        <v/>
      </c>
      <c r="O41" s="194"/>
      <c r="P41" s="197" t="str">
        <f>participantsB[[#This Row],[Comment]]</f>
        <v/>
      </c>
      <c r="Q41" s="180">
        <f>IFERROR(IF(participantsC[[#This Row],[Role]]="Speaker",1,INDEX(countries[Subsidy],MATCH(participantsC[[#This Row],[Country]],countries[Country],0))),0)</f>
        <v>0</v>
      </c>
      <c r="R41" s="181">
        <f>IFERROR(MAX(0,participantsC[[#This Row],[Departure Date]]-participantsC[[#This Row],[Arrival
Date]]),0)</f>
        <v>0</v>
      </c>
      <c r="S41" s="182">
        <f>IFERROR(participantsC[[#This Row],[Travel Cost]]*participantsC[[#This Row],[Multiplier]],0)</f>
        <v>0</v>
      </c>
      <c r="T41" s="182">
        <f>IFERROR(participantsC[[#This Row],[Hotel Cost]]*participantsC[[#This Row],[Multiplier]],0)</f>
        <v>0</v>
      </c>
      <c r="U41" s="182">
        <f>IFERROR(participantsC[[#This Row],[Meals Cost]]*participantsC[[#This Row],[Multiplier]],0)</f>
        <v>0</v>
      </c>
      <c r="V41" s="182">
        <f>IFERROR(participantsC[[#This Row],[Local Transport]]*participantsC[[#This Row],[Multiplier]],0)</f>
        <v>0</v>
      </c>
      <c r="W41" s="182">
        <f>IFERROR(participantsC[[#This Row],[Visa Fees]]*participantsC[[#This Row],[Multiplier]],0)</f>
        <v>0</v>
      </c>
      <c r="X41" s="182">
        <f>IFERROR(participantsC[[#This Row],[Other Expenses]]*participantsC[[#This Row],[Multiplier]],0)</f>
        <v>0</v>
      </c>
    </row>
    <row r="42" spans="1:24" x14ac:dyDescent="0.25">
      <c r="A42" s="157" t="str">
        <f>participantsB[[#This Row],[Title]]</f>
        <v/>
      </c>
      <c r="B42" s="157" t="str">
        <f>participantsB[[#This Row],[Surname]]</f>
        <v/>
      </c>
      <c r="C42" s="157" t="str">
        <f>participantsB[[#This Row],[First Name]]</f>
        <v/>
      </c>
      <c r="D42" s="157" t="str">
        <f>participantsB[[#This Row],[Institution]]</f>
        <v/>
      </c>
      <c r="E42" s="158" t="str">
        <f>participantsB[[#This Row],[Country]]</f>
        <v/>
      </c>
      <c r="F42" s="158"/>
      <c r="G42" s="157" t="str">
        <f>participantsB[[#This Row],[Role]]</f>
        <v/>
      </c>
      <c r="H42" s="189" t="str">
        <f>participantsB[[#This Row],[Arrival
Date]]</f>
        <v/>
      </c>
      <c r="I42" s="189" t="str">
        <f>participantsB[[#This Row],[Departure Date]]</f>
        <v/>
      </c>
      <c r="J42" s="192"/>
      <c r="K42" s="165"/>
      <c r="L42" s="165"/>
      <c r="M42" s="157"/>
      <c r="N42" s="194" t="str">
        <f>participantsB[[#This Row],[Visa Fees]]</f>
        <v/>
      </c>
      <c r="O42" s="194"/>
      <c r="P42" s="197" t="str">
        <f>participantsB[[#This Row],[Comment]]</f>
        <v/>
      </c>
      <c r="Q42" s="180">
        <f>IFERROR(IF(participantsC[[#This Row],[Role]]="Speaker",1,INDEX(countries[Subsidy],MATCH(participantsC[[#This Row],[Country]],countries[Country],0))),0)</f>
        <v>0</v>
      </c>
      <c r="R42" s="181">
        <f>IFERROR(MAX(0,participantsC[[#This Row],[Departure Date]]-participantsC[[#This Row],[Arrival
Date]]),0)</f>
        <v>0</v>
      </c>
      <c r="S42" s="182">
        <f>IFERROR(participantsC[[#This Row],[Travel Cost]]*participantsC[[#This Row],[Multiplier]],0)</f>
        <v>0</v>
      </c>
      <c r="T42" s="182">
        <f>IFERROR(participantsC[[#This Row],[Hotel Cost]]*participantsC[[#This Row],[Multiplier]],0)</f>
        <v>0</v>
      </c>
      <c r="U42" s="182">
        <f>IFERROR(participantsC[[#This Row],[Meals Cost]]*participantsC[[#This Row],[Multiplier]],0)</f>
        <v>0</v>
      </c>
      <c r="V42" s="182">
        <f>IFERROR(participantsC[[#This Row],[Local Transport]]*participantsC[[#This Row],[Multiplier]],0)</f>
        <v>0</v>
      </c>
      <c r="W42" s="182">
        <f>IFERROR(participantsC[[#This Row],[Visa Fees]]*participantsC[[#This Row],[Multiplier]],0)</f>
        <v>0</v>
      </c>
      <c r="X42" s="182">
        <f>IFERROR(participantsC[[#This Row],[Other Expenses]]*participantsC[[#This Row],[Multiplier]],0)</f>
        <v>0</v>
      </c>
    </row>
    <row r="43" spans="1:24" x14ac:dyDescent="0.25">
      <c r="A43" s="157" t="str">
        <f>participantsB[[#This Row],[Title]]</f>
        <v/>
      </c>
      <c r="B43" s="157" t="str">
        <f>participantsB[[#This Row],[Surname]]</f>
        <v/>
      </c>
      <c r="C43" s="157" t="str">
        <f>participantsB[[#This Row],[First Name]]</f>
        <v/>
      </c>
      <c r="D43" s="157" t="str">
        <f>participantsB[[#This Row],[Institution]]</f>
        <v/>
      </c>
      <c r="E43" s="158" t="str">
        <f>participantsB[[#This Row],[Country]]</f>
        <v/>
      </c>
      <c r="F43" s="158"/>
      <c r="G43" s="157" t="str">
        <f>participantsB[[#This Row],[Role]]</f>
        <v/>
      </c>
      <c r="H43" s="189" t="str">
        <f>participantsB[[#This Row],[Arrival
Date]]</f>
        <v/>
      </c>
      <c r="I43" s="189" t="str">
        <f>participantsB[[#This Row],[Departure Date]]</f>
        <v/>
      </c>
      <c r="J43" s="192"/>
      <c r="K43" s="165"/>
      <c r="L43" s="165"/>
      <c r="M43" s="157"/>
      <c r="N43" s="194" t="str">
        <f>participantsB[[#This Row],[Visa Fees]]</f>
        <v/>
      </c>
      <c r="O43" s="194"/>
      <c r="P43" s="197" t="str">
        <f>participantsB[[#This Row],[Comment]]</f>
        <v/>
      </c>
      <c r="Q43" s="180">
        <f>IFERROR(IF(participantsC[[#This Row],[Role]]="Speaker",1,INDEX(countries[Subsidy],MATCH(participantsC[[#This Row],[Country]],countries[Country],0))),0)</f>
        <v>0</v>
      </c>
      <c r="R43" s="181">
        <f>IFERROR(MAX(0,participantsC[[#This Row],[Departure Date]]-participantsC[[#This Row],[Arrival
Date]]),0)</f>
        <v>0</v>
      </c>
      <c r="S43" s="182">
        <f>IFERROR(participantsC[[#This Row],[Travel Cost]]*participantsC[[#This Row],[Multiplier]],0)</f>
        <v>0</v>
      </c>
      <c r="T43" s="182">
        <f>IFERROR(participantsC[[#This Row],[Hotel Cost]]*participantsC[[#This Row],[Multiplier]],0)</f>
        <v>0</v>
      </c>
      <c r="U43" s="182">
        <f>IFERROR(participantsC[[#This Row],[Meals Cost]]*participantsC[[#This Row],[Multiplier]],0)</f>
        <v>0</v>
      </c>
      <c r="V43" s="182">
        <f>IFERROR(participantsC[[#This Row],[Local Transport]]*participantsC[[#This Row],[Multiplier]],0)</f>
        <v>0</v>
      </c>
      <c r="W43" s="182">
        <f>IFERROR(participantsC[[#This Row],[Visa Fees]]*participantsC[[#This Row],[Multiplier]],0)</f>
        <v>0</v>
      </c>
      <c r="X43" s="182">
        <f>IFERROR(participantsC[[#This Row],[Other Expenses]]*participantsC[[#This Row],[Multiplier]],0)</f>
        <v>0</v>
      </c>
    </row>
    <row r="44" spans="1:24" x14ac:dyDescent="0.25">
      <c r="A44" s="157" t="str">
        <f>participantsB[[#This Row],[Title]]</f>
        <v/>
      </c>
      <c r="B44" s="157" t="str">
        <f>participantsB[[#This Row],[Surname]]</f>
        <v/>
      </c>
      <c r="C44" s="157" t="str">
        <f>participantsB[[#This Row],[First Name]]</f>
        <v/>
      </c>
      <c r="D44" s="157" t="str">
        <f>participantsB[[#This Row],[Institution]]</f>
        <v/>
      </c>
      <c r="E44" s="158" t="str">
        <f>participantsB[[#This Row],[Country]]</f>
        <v/>
      </c>
      <c r="F44" s="158"/>
      <c r="G44" s="157" t="str">
        <f>participantsB[[#This Row],[Role]]</f>
        <v/>
      </c>
      <c r="H44" s="189" t="str">
        <f>participantsB[[#This Row],[Arrival
Date]]</f>
        <v/>
      </c>
      <c r="I44" s="189" t="str">
        <f>participantsB[[#This Row],[Departure Date]]</f>
        <v/>
      </c>
      <c r="J44" s="192"/>
      <c r="K44" s="165"/>
      <c r="L44" s="165"/>
      <c r="M44" s="157"/>
      <c r="N44" s="194" t="str">
        <f>participantsB[[#This Row],[Visa Fees]]</f>
        <v/>
      </c>
      <c r="O44" s="194"/>
      <c r="P44" s="197" t="str">
        <f>participantsB[[#This Row],[Comment]]</f>
        <v/>
      </c>
      <c r="Q44" s="180">
        <f>IFERROR(IF(participantsC[[#This Row],[Role]]="Speaker",1,INDEX(countries[Subsidy],MATCH(participantsC[[#This Row],[Country]],countries[Country],0))),0)</f>
        <v>0</v>
      </c>
      <c r="R44" s="181">
        <f>IFERROR(MAX(0,participantsC[[#This Row],[Departure Date]]-participantsC[[#This Row],[Arrival
Date]]),0)</f>
        <v>0</v>
      </c>
      <c r="S44" s="182">
        <f>IFERROR(participantsC[[#This Row],[Travel Cost]]*participantsC[[#This Row],[Multiplier]],0)</f>
        <v>0</v>
      </c>
      <c r="T44" s="182">
        <f>IFERROR(participantsC[[#This Row],[Hotel Cost]]*participantsC[[#This Row],[Multiplier]],0)</f>
        <v>0</v>
      </c>
      <c r="U44" s="182">
        <f>IFERROR(participantsC[[#This Row],[Meals Cost]]*participantsC[[#This Row],[Multiplier]],0)</f>
        <v>0</v>
      </c>
      <c r="V44" s="182">
        <f>IFERROR(participantsC[[#This Row],[Local Transport]]*participantsC[[#This Row],[Multiplier]],0)</f>
        <v>0</v>
      </c>
      <c r="W44" s="182">
        <f>IFERROR(participantsC[[#This Row],[Visa Fees]]*participantsC[[#This Row],[Multiplier]],0)</f>
        <v>0</v>
      </c>
      <c r="X44" s="182">
        <f>IFERROR(participantsC[[#This Row],[Other Expenses]]*participantsC[[#This Row],[Multiplier]],0)</f>
        <v>0</v>
      </c>
    </row>
    <row r="45" spans="1:24" x14ac:dyDescent="0.25">
      <c r="A45" s="157" t="str">
        <f>participantsB[[#This Row],[Title]]</f>
        <v/>
      </c>
      <c r="B45" s="157" t="str">
        <f>participantsB[[#This Row],[Surname]]</f>
        <v/>
      </c>
      <c r="C45" s="157" t="str">
        <f>participantsB[[#This Row],[First Name]]</f>
        <v/>
      </c>
      <c r="D45" s="157" t="str">
        <f>participantsB[[#This Row],[Institution]]</f>
        <v/>
      </c>
      <c r="E45" s="158" t="str">
        <f>participantsB[[#This Row],[Country]]</f>
        <v/>
      </c>
      <c r="F45" s="158"/>
      <c r="G45" s="157" t="str">
        <f>participantsB[[#This Row],[Role]]</f>
        <v/>
      </c>
      <c r="H45" s="189" t="str">
        <f>participantsB[[#This Row],[Arrival
Date]]</f>
        <v/>
      </c>
      <c r="I45" s="189" t="str">
        <f>participantsB[[#This Row],[Departure Date]]</f>
        <v/>
      </c>
      <c r="J45" s="192"/>
      <c r="K45" s="165"/>
      <c r="L45" s="165"/>
      <c r="M45" s="157"/>
      <c r="N45" s="194" t="str">
        <f>participantsB[[#This Row],[Visa Fees]]</f>
        <v/>
      </c>
      <c r="O45" s="194"/>
      <c r="P45" s="197" t="str">
        <f>participantsB[[#This Row],[Comment]]</f>
        <v/>
      </c>
      <c r="Q45" s="180">
        <f>IFERROR(IF(participantsC[[#This Row],[Role]]="Speaker",1,INDEX(countries[Subsidy],MATCH(participantsC[[#This Row],[Country]],countries[Country],0))),0)</f>
        <v>0</v>
      </c>
      <c r="R45" s="181">
        <f>IFERROR(MAX(0,participantsC[[#This Row],[Departure Date]]-participantsC[[#This Row],[Arrival
Date]]),0)</f>
        <v>0</v>
      </c>
      <c r="S45" s="182">
        <f>IFERROR(participantsC[[#This Row],[Travel Cost]]*participantsC[[#This Row],[Multiplier]],0)</f>
        <v>0</v>
      </c>
      <c r="T45" s="182">
        <f>IFERROR(participantsC[[#This Row],[Hotel Cost]]*participantsC[[#This Row],[Multiplier]],0)</f>
        <v>0</v>
      </c>
      <c r="U45" s="182">
        <f>IFERROR(participantsC[[#This Row],[Meals Cost]]*participantsC[[#This Row],[Multiplier]],0)</f>
        <v>0</v>
      </c>
      <c r="V45" s="182">
        <f>IFERROR(participantsC[[#This Row],[Local Transport]]*participantsC[[#This Row],[Multiplier]],0)</f>
        <v>0</v>
      </c>
      <c r="W45" s="182">
        <f>IFERROR(participantsC[[#This Row],[Visa Fees]]*participantsC[[#This Row],[Multiplier]],0)</f>
        <v>0</v>
      </c>
      <c r="X45" s="182">
        <f>IFERROR(participantsC[[#This Row],[Other Expenses]]*participantsC[[#This Row],[Multiplier]],0)</f>
        <v>0</v>
      </c>
    </row>
    <row r="46" spans="1:24" x14ac:dyDescent="0.25">
      <c r="A46" s="157" t="str">
        <f>participantsB[[#This Row],[Title]]</f>
        <v/>
      </c>
      <c r="B46" s="157" t="str">
        <f>participantsB[[#This Row],[Surname]]</f>
        <v/>
      </c>
      <c r="C46" s="157" t="str">
        <f>participantsB[[#This Row],[First Name]]</f>
        <v/>
      </c>
      <c r="D46" s="157" t="str">
        <f>participantsB[[#This Row],[Institution]]</f>
        <v/>
      </c>
      <c r="E46" s="158" t="str">
        <f>participantsB[[#This Row],[Country]]</f>
        <v/>
      </c>
      <c r="F46" s="158"/>
      <c r="G46" s="157" t="str">
        <f>participantsB[[#This Row],[Role]]</f>
        <v/>
      </c>
      <c r="H46" s="189" t="str">
        <f>participantsB[[#This Row],[Arrival
Date]]</f>
        <v/>
      </c>
      <c r="I46" s="189" t="str">
        <f>participantsB[[#This Row],[Departure Date]]</f>
        <v/>
      </c>
      <c r="J46" s="192"/>
      <c r="K46" s="165"/>
      <c r="L46" s="165"/>
      <c r="M46" s="157"/>
      <c r="N46" s="194" t="str">
        <f>participantsB[[#This Row],[Visa Fees]]</f>
        <v/>
      </c>
      <c r="O46" s="194"/>
      <c r="P46" s="197" t="str">
        <f>participantsB[[#This Row],[Comment]]</f>
        <v/>
      </c>
      <c r="Q46" s="180">
        <f>IFERROR(IF(participantsC[[#This Row],[Role]]="Speaker",1,INDEX(countries[Subsidy],MATCH(participantsC[[#This Row],[Country]],countries[Country],0))),0)</f>
        <v>0</v>
      </c>
      <c r="R46" s="181">
        <f>IFERROR(MAX(0,participantsC[[#This Row],[Departure Date]]-participantsC[[#This Row],[Arrival
Date]]),0)</f>
        <v>0</v>
      </c>
      <c r="S46" s="182">
        <f>IFERROR(participantsC[[#This Row],[Travel Cost]]*participantsC[[#This Row],[Multiplier]],0)</f>
        <v>0</v>
      </c>
      <c r="T46" s="182">
        <f>IFERROR(participantsC[[#This Row],[Hotel Cost]]*participantsC[[#This Row],[Multiplier]],0)</f>
        <v>0</v>
      </c>
      <c r="U46" s="182">
        <f>IFERROR(participantsC[[#This Row],[Meals Cost]]*participantsC[[#This Row],[Multiplier]],0)</f>
        <v>0</v>
      </c>
      <c r="V46" s="182">
        <f>IFERROR(participantsC[[#This Row],[Local Transport]]*participantsC[[#This Row],[Multiplier]],0)</f>
        <v>0</v>
      </c>
      <c r="W46" s="182">
        <f>IFERROR(participantsC[[#This Row],[Visa Fees]]*participantsC[[#This Row],[Multiplier]],0)</f>
        <v>0</v>
      </c>
      <c r="X46" s="182">
        <f>IFERROR(participantsC[[#This Row],[Other Expenses]]*participantsC[[#This Row],[Multiplier]],0)</f>
        <v>0</v>
      </c>
    </row>
    <row r="47" spans="1:24" x14ac:dyDescent="0.25">
      <c r="A47" s="157" t="str">
        <f>participantsB[[#This Row],[Title]]</f>
        <v/>
      </c>
      <c r="B47" s="157" t="str">
        <f>participantsB[[#This Row],[Surname]]</f>
        <v/>
      </c>
      <c r="C47" s="157" t="str">
        <f>participantsB[[#This Row],[First Name]]</f>
        <v/>
      </c>
      <c r="D47" s="157" t="str">
        <f>participantsB[[#This Row],[Institution]]</f>
        <v/>
      </c>
      <c r="E47" s="158" t="str">
        <f>participantsB[[#This Row],[Country]]</f>
        <v/>
      </c>
      <c r="F47" s="158"/>
      <c r="G47" s="157" t="str">
        <f>participantsB[[#This Row],[Role]]</f>
        <v/>
      </c>
      <c r="H47" s="189" t="str">
        <f>participantsB[[#This Row],[Arrival
Date]]</f>
        <v/>
      </c>
      <c r="I47" s="189" t="str">
        <f>participantsB[[#This Row],[Departure Date]]</f>
        <v/>
      </c>
      <c r="J47" s="192"/>
      <c r="K47" s="165"/>
      <c r="L47" s="165"/>
      <c r="M47" s="157"/>
      <c r="N47" s="194" t="str">
        <f>participantsB[[#This Row],[Visa Fees]]</f>
        <v/>
      </c>
      <c r="O47" s="194"/>
      <c r="P47" s="197" t="str">
        <f>participantsB[[#This Row],[Comment]]</f>
        <v/>
      </c>
      <c r="Q47" s="180">
        <f>IFERROR(IF(participantsC[[#This Row],[Role]]="Speaker",1,INDEX(countries[Subsidy],MATCH(participantsC[[#This Row],[Country]],countries[Country],0))),0)</f>
        <v>0</v>
      </c>
      <c r="R47" s="181">
        <f>IFERROR(MAX(0,participantsC[[#This Row],[Departure Date]]-participantsC[[#This Row],[Arrival
Date]]),0)</f>
        <v>0</v>
      </c>
      <c r="S47" s="182">
        <f>IFERROR(participantsC[[#This Row],[Travel Cost]]*participantsC[[#This Row],[Multiplier]],0)</f>
        <v>0</v>
      </c>
      <c r="T47" s="182">
        <f>IFERROR(participantsC[[#This Row],[Hotel Cost]]*participantsC[[#This Row],[Multiplier]],0)</f>
        <v>0</v>
      </c>
      <c r="U47" s="182">
        <f>IFERROR(participantsC[[#This Row],[Meals Cost]]*participantsC[[#This Row],[Multiplier]],0)</f>
        <v>0</v>
      </c>
      <c r="V47" s="182">
        <f>IFERROR(participantsC[[#This Row],[Local Transport]]*participantsC[[#This Row],[Multiplier]],0)</f>
        <v>0</v>
      </c>
      <c r="W47" s="182">
        <f>IFERROR(participantsC[[#This Row],[Visa Fees]]*participantsC[[#This Row],[Multiplier]],0)</f>
        <v>0</v>
      </c>
      <c r="X47" s="182">
        <f>IFERROR(participantsC[[#This Row],[Other Expenses]]*participantsC[[#This Row],[Multiplier]],0)</f>
        <v>0</v>
      </c>
    </row>
    <row r="48" spans="1:24" x14ac:dyDescent="0.25">
      <c r="A48" s="157" t="str">
        <f>participantsB[[#This Row],[Title]]</f>
        <v/>
      </c>
      <c r="B48" s="157" t="str">
        <f>participantsB[[#This Row],[Surname]]</f>
        <v/>
      </c>
      <c r="C48" s="157" t="str">
        <f>participantsB[[#This Row],[First Name]]</f>
        <v/>
      </c>
      <c r="D48" s="157" t="str">
        <f>participantsB[[#This Row],[Institution]]</f>
        <v/>
      </c>
      <c r="E48" s="158" t="str">
        <f>participantsB[[#This Row],[Country]]</f>
        <v/>
      </c>
      <c r="F48" s="158"/>
      <c r="G48" s="157" t="str">
        <f>participantsB[[#This Row],[Role]]</f>
        <v/>
      </c>
      <c r="H48" s="189" t="str">
        <f>participantsB[[#This Row],[Arrival
Date]]</f>
        <v/>
      </c>
      <c r="I48" s="189" t="str">
        <f>participantsB[[#This Row],[Departure Date]]</f>
        <v/>
      </c>
      <c r="J48" s="192"/>
      <c r="K48" s="165"/>
      <c r="L48" s="165"/>
      <c r="M48" s="157"/>
      <c r="N48" s="194" t="str">
        <f>participantsB[[#This Row],[Visa Fees]]</f>
        <v/>
      </c>
      <c r="O48" s="194"/>
      <c r="P48" s="197" t="str">
        <f>participantsB[[#This Row],[Comment]]</f>
        <v/>
      </c>
      <c r="Q48" s="180">
        <f>IFERROR(IF(participantsC[[#This Row],[Role]]="Speaker",1,INDEX(countries[Subsidy],MATCH(participantsC[[#This Row],[Country]],countries[Country],0))),0)</f>
        <v>0</v>
      </c>
      <c r="R48" s="181">
        <f>IFERROR(MAX(0,participantsC[[#This Row],[Departure Date]]-participantsC[[#This Row],[Arrival
Date]]),0)</f>
        <v>0</v>
      </c>
      <c r="S48" s="182">
        <f>IFERROR(participantsC[[#This Row],[Travel Cost]]*participantsC[[#This Row],[Multiplier]],0)</f>
        <v>0</v>
      </c>
      <c r="T48" s="182">
        <f>IFERROR(participantsC[[#This Row],[Hotel Cost]]*participantsC[[#This Row],[Multiplier]],0)</f>
        <v>0</v>
      </c>
      <c r="U48" s="182">
        <f>IFERROR(participantsC[[#This Row],[Meals Cost]]*participantsC[[#This Row],[Multiplier]],0)</f>
        <v>0</v>
      </c>
      <c r="V48" s="182">
        <f>IFERROR(participantsC[[#This Row],[Local Transport]]*participantsC[[#This Row],[Multiplier]],0)</f>
        <v>0</v>
      </c>
      <c r="W48" s="182">
        <f>IFERROR(participantsC[[#This Row],[Visa Fees]]*participantsC[[#This Row],[Multiplier]],0)</f>
        <v>0</v>
      </c>
      <c r="X48" s="182">
        <f>IFERROR(participantsC[[#This Row],[Other Expenses]]*participantsC[[#This Row],[Multiplier]],0)</f>
        <v>0</v>
      </c>
    </row>
    <row r="49" spans="1:24" x14ac:dyDescent="0.25">
      <c r="A49" s="157" t="str">
        <f>participantsB[[#This Row],[Title]]</f>
        <v/>
      </c>
      <c r="B49" s="157" t="str">
        <f>participantsB[[#This Row],[Surname]]</f>
        <v/>
      </c>
      <c r="C49" s="157" t="str">
        <f>participantsB[[#This Row],[First Name]]</f>
        <v/>
      </c>
      <c r="D49" s="157" t="str">
        <f>participantsB[[#This Row],[Institution]]</f>
        <v/>
      </c>
      <c r="E49" s="158" t="str">
        <f>participantsB[[#This Row],[Country]]</f>
        <v/>
      </c>
      <c r="F49" s="158"/>
      <c r="G49" s="157" t="str">
        <f>participantsB[[#This Row],[Role]]</f>
        <v/>
      </c>
      <c r="H49" s="189" t="str">
        <f>participantsB[[#This Row],[Arrival
Date]]</f>
        <v/>
      </c>
      <c r="I49" s="189" t="str">
        <f>participantsB[[#This Row],[Departure Date]]</f>
        <v/>
      </c>
      <c r="J49" s="192"/>
      <c r="K49" s="165"/>
      <c r="L49" s="165"/>
      <c r="M49" s="157"/>
      <c r="N49" s="194" t="str">
        <f>participantsB[[#This Row],[Visa Fees]]</f>
        <v/>
      </c>
      <c r="O49" s="194"/>
      <c r="P49" s="197" t="str">
        <f>participantsB[[#This Row],[Comment]]</f>
        <v/>
      </c>
      <c r="Q49" s="180">
        <f>IFERROR(IF(participantsC[[#This Row],[Role]]="Speaker",1,INDEX(countries[Subsidy],MATCH(participantsC[[#This Row],[Country]],countries[Country],0))),0)</f>
        <v>0</v>
      </c>
      <c r="R49" s="181">
        <f>IFERROR(MAX(0,participantsC[[#This Row],[Departure Date]]-participantsC[[#This Row],[Arrival
Date]]),0)</f>
        <v>0</v>
      </c>
      <c r="S49" s="182">
        <f>IFERROR(participantsC[[#This Row],[Travel Cost]]*participantsC[[#This Row],[Multiplier]],0)</f>
        <v>0</v>
      </c>
      <c r="T49" s="182">
        <f>IFERROR(participantsC[[#This Row],[Hotel Cost]]*participantsC[[#This Row],[Multiplier]],0)</f>
        <v>0</v>
      </c>
      <c r="U49" s="182">
        <f>IFERROR(participantsC[[#This Row],[Meals Cost]]*participantsC[[#This Row],[Multiplier]],0)</f>
        <v>0</v>
      </c>
      <c r="V49" s="182">
        <f>IFERROR(participantsC[[#This Row],[Local Transport]]*participantsC[[#This Row],[Multiplier]],0)</f>
        <v>0</v>
      </c>
      <c r="W49" s="182">
        <f>IFERROR(participantsC[[#This Row],[Visa Fees]]*participantsC[[#This Row],[Multiplier]],0)</f>
        <v>0</v>
      </c>
      <c r="X49" s="182">
        <f>IFERROR(participantsC[[#This Row],[Other Expenses]]*participantsC[[#This Row],[Multiplier]],0)</f>
        <v>0</v>
      </c>
    </row>
    <row r="50" spans="1:24" x14ac:dyDescent="0.25">
      <c r="A50" s="157" t="str">
        <f>participantsB[[#This Row],[Title]]</f>
        <v/>
      </c>
      <c r="B50" s="157" t="str">
        <f>participantsB[[#This Row],[Surname]]</f>
        <v/>
      </c>
      <c r="C50" s="157" t="str">
        <f>participantsB[[#This Row],[First Name]]</f>
        <v/>
      </c>
      <c r="D50" s="157" t="str">
        <f>participantsB[[#This Row],[Institution]]</f>
        <v/>
      </c>
      <c r="E50" s="158" t="str">
        <f>participantsB[[#This Row],[Country]]</f>
        <v/>
      </c>
      <c r="F50" s="158"/>
      <c r="G50" s="157" t="str">
        <f>participantsB[[#This Row],[Role]]</f>
        <v/>
      </c>
      <c r="H50" s="189" t="str">
        <f>participantsB[[#This Row],[Arrival
Date]]</f>
        <v/>
      </c>
      <c r="I50" s="189" t="str">
        <f>participantsB[[#This Row],[Departure Date]]</f>
        <v/>
      </c>
      <c r="J50" s="192"/>
      <c r="K50" s="165"/>
      <c r="L50" s="165"/>
      <c r="M50" s="157"/>
      <c r="N50" s="194" t="str">
        <f>participantsB[[#This Row],[Visa Fees]]</f>
        <v/>
      </c>
      <c r="O50" s="194"/>
      <c r="P50" s="197" t="str">
        <f>participantsB[[#This Row],[Comment]]</f>
        <v/>
      </c>
      <c r="Q50" s="180">
        <f>IFERROR(IF(participantsC[[#This Row],[Role]]="Speaker",1,INDEX(countries[Subsidy],MATCH(participantsC[[#This Row],[Country]],countries[Country],0))),0)</f>
        <v>0</v>
      </c>
      <c r="R50" s="181">
        <f>IFERROR(MAX(0,participantsC[[#This Row],[Departure Date]]-participantsC[[#This Row],[Arrival
Date]]),0)</f>
        <v>0</v>
      </c>
      <c r="S50" s="182">
        <f>IFERROR(participantsC[[#This Row],[Travel Cost]]*participantsC[[#This Row],[Multiplier]],0)</f>
        <v>0</v>
      </c>
      <c r="T50" s="182">
        <f>IFERROR(participantsC[[#This Row],[Hotel Cost]]*participantsC[[#This Row],[Multiplier]],0)</f>
        <v>0</v>
      </c>
      <c r="U50" s="182">
        <f>IFERROR(participantsC[[#This Row],[Meals Cost]]*participantsC[[#This Row],[Multiplier]],0)</f>
        <v>0</v>
      </c>
      <c r="V50" s="182">
        <f>IFERROR(participantsC[[#This Row],[Local Transport]]*participantsC[[#This Row],[Multiplier]],0)</f>
        <v>0</v>
      </c>
      <c r="W50" s="182">
        <f>IFERROR(participantsC[[#This Row],[Visa Fees]]*participantsC[[#This Row],[Multiplier]],0)</f>
        <v>0</v>
      </c>
      <c r="X50" s="182">
        <f>IFERROR(participantsC[[#This Row],[Other Expenses]]*participantsC[[#This Row],[Multiplier]],0)</f>
        <v>0</v>
      </c>
    </row>
    <row r="51" spans="1:24" x14ac:dyDescent="0.25">
      <c r="A51" s="157" t="str">
        <f>participantsB[[#This Row],[Title]]</f>
        <v/>
      </c>
      <c r="B51" s="157" t="str">
        <f>participantsB[[#This Row],[Surname]]</f>
        <v/>
      </c>
      <c r="C51" s="157" t="str">
        <f>participantsB[[#This Row],[First Name]]</f>
        <v/>
      </c>
      <c r="D51" s="157" t="str">
        <f>participantsB[[#This Row],[Institution]]</f>
        <v/>
      </c>
      <c r="E51" s="158" t="str">
        <f>participantsB[[#This Row],[Country]]</f>
        <v/>
      </c>
      <c r="F51" s="158"/>
      <c r="G51" s="157" t="str">
        <f>participantsB[[#This Row],[Role]]</f>
        <v/>
      </c>
      <c r="H51" s="189" t="str">
        <f>participantsB[[#This Row],[Arrival
Date]]</f>
        <v/>
      </c>
      <c r="I51" s="189" t="str">
        <f>participantsB[[#This Row],[Departure Date]]</f>
        <v/>
      </c>
      <c r="J51" s="192"/>
      <c r="K51" s="165"/>
      <c r="L51" s="165"/>
      <c r="M51" s="157"/>
      <c r="N51" s="194" t="str">
        <f>participantsB[[#This Row],[Visa Fees]]</f>
        <v/>
      </c>
      <c r="O51" s="194"/>
      <c r="P51" s="197" t="str">
        <f>participantsB[[#This Row],[Comment]]</f>
        <v/>
      </c>
      <c r="Q51" s="180">
        <f>IFERROR(IF(participantsC[[#This Row],[Role]]="Speaker",1,INDEX(countries[Subsidy],MATCH(participantsC[[#This Row],[Country]],countries[Country],0))),0)</f>
        <v>0</v>
      </c>
      <c r="R51" s="181">
        <f>IFERROR(MAX(0,participantsC[[#This Row],[Departure Date]]-participantsC[[#This Row],[Arrival
Date]]),0)</f>
        <v>0</v>
      </c>
      <c r="S51" s="182">
        <f>IFERROR(participantsC[[#This Row],[Travel Cost]]*participantsC[[#This Row],[Multiplier]],0)</f>
        <v>0</v>
      </c>
      <c r="T51" s="182">
        <f>IFERROR(participantsC[[#This Row],[Hotel Cost]]*participantsC[[#This Row],[Multiplier]],0)</f>
        <v>0</v>
      </c>
      <c r="U51" s="182">
        <f>IFERROR(participantsC[[#This Row],[Meals Cost]]*participantsC[[#This Row],[Multiplier]],0)</f>
        <v>0</v>
      </c>
      <c r="V51" s="182">
        <f>IFERROR(participantsC[[#This Row],[Local Transport]]*participantsC[[#This Row],[Multiplier]],0)</f>
        <v>0</v>
      </c>
      <c r="W51" s="182">
        <f>IFERROR(participantsC[[#This Row],[Visa Fees]]*participantsC[[#This Row],[Multiplier]],0)</f>
        <v>0</v>
      </c>
      <c r="X51" s="182">
        <f>IFERROR(participantsC[[#This Row],[Other Expenses]]*participantsC[[#This Row],[Multiplier]],0)</f>
        <v>0</v>
      </c>
    </row>
    <row r="52" spans="1:24" x14ac:dyDescent="0.25">
      <c r="A52" s="157" t="str">
        <f>participantsB[[#This Row],[Title]]</f>
        <v/>
      </c>
      <c r="B52" s="157" t="str">
        <f>participantsB[[#This Row],[Surname]]</f>
        <v/>
      </c>
      <c r="C52" s="157" t="str">
        <f>participantsB[[#This Row],[First Name]]</f>
        <v/>
      </c>
      <c r="D52" s="157" t="str">
        <f>participantsB[[#This Row],[Institution]]</f>
        <v/>
      </c>
      <c r="E52" s="158" t="str">
        <f>participantsB[[#This Row],[Country]]</f>
        <v/>
      </c>
      <c r="F52" s="158"/>
      <c r="G52" s="157" t="str">
        <f>participantsB[[#This Row],[Role]]</f>
        <v/>
      </c>
      <c r="H52" s="189" t="str">
        <f>participantsB[[#This Row],[Arrival
Date]]</f>
        <v/>
      </c>
      <c r="I52" s="189" t="str">
        <f>participantsB[[#This Row],[Departure Date]]</f>
        <v/>
      </c>
      <c r="J52" s="192"/>
      <c r="K52" s="165"/>
      <c r="L52" s="165"/>
      <c r="M52" s="157"/>
      <c r="N52" s="194" t="str">
        <f>participantsB[[#This Row],[Visa Fees]]</f>
        <v/>
      </c>
      <c r="O52" s="194"/>
      <c r="P52" s="197" t="str">
        <f>participantsB[[#This Row],[Comment]]</f>
        <v/>
      </c>
      <c r="Q52" s="180">
        <f>IFERROR(IF(participantsC[[#This Row],[Role]]="Speaker",1,INDEX(countries[Subsidy],MATCH(participantsC[[#This Row],[Country]],countries[Country],0))),0)</f>
        <v>0</v>
      </c>
      <c r="R52" s="181">
        <f>IFERROR(MAX(0,participantsC[[#This Row],[Departure Date]]-participantsC[[#This Row],[Arrival
Date]]),0)</f>
        <v>0</v>
      </c>
      <c r="S52" s="182">
        <f>IFERROR(participantsC[[#This Row],[Travel Cost]]*participantsC[[#This Row],[Multiplier]],0)</f>
        <v>0</v>
      </c>
      <c r="T52" s="182">
        <f>IFERROR(participantsC[[#This Row],[Hotel Cost]]*participantsC[[#This Row],[Multiplier]],0)</f>
        <v>0</v>
      </c>
      <c r="U52" s="182">
        <f>IFERROR(participantsC[[#This Row],[Meals Cost]]*participantsC[[#This Row],[Multiplier]],0)</f>
        <v>0</v>
      </c>
      <c r="V52" s="182">
        <f>IFERROR(participantsC[[#This Row],[Local Transport]]*participantsC[[#This Row],[Multiplier]],0)</f>
        <v>0</v>
      </c>
      <c r="W52" s="182">
        <f>IFERROR(participantsC[[#This Row],[Visa Fees]]*participantsC[[#This Row],[Multiplier]],0)</f>
        <v>0</v>
      </c>
      <c r="X52" s="182">
        <f>IFERROR(participantsC[[#This Row],[Other Expenses]]*participantsC[[#This Row],[Multiplier]],0)</f>
        <v>0</v>
      </c>
    </row>
    <row r="53" spans="1:24" x14ac:dyDescent="0.25">
      <c r="A53" s="157" t="str">
        <f>participantsB[[#This Row],[Title]]</f>
        <v/>
      </c>
      <c r="B53" s="157" t="str">
        <f>participantsB[[#This Row],[Surname]]</f>
        <v/>
      </c>
      <c r="C53" s="157" t="str">
        <f>participantsB[[#This Row],[First Name]]</f>
        <v/>
      </c>
      <c r="D53" s="157" t="str">
        <f>participantsB[[#This Row],[Institution]]</f>
        <v/>
      </c>
      <c r="E53" s="158" t="str">
        <f>participantsB[[#This Row],[Country]]</f>
        <v/>
      </c>
      <c r="F53" s="158"/>
      <c r="G53" s="157" t="str">
        <f>participantsB[[#This Row],[Role]]</f>
        <v/>
      </c>
      <c r="H53" s="189" t="str">
        <f>participantsB[[#This Row],[Arrival
Date]]</f>
        <v/>
      </c>
      <c r="I53" s="189" t="str">
        <f>participantsB[[#This Row],[Departure Date]]</f>
        <v/>
      </c>
      <c r="J53" s="192"/>
      <c r="K53" s="165"/>
      <c r="L53" s="165"/>
      <c r="M53" s="157"/>
      <c r="N53" s="194" t="str">
        <f>participantsB[[#This Row],[Visa Fees]]</f>
        <v/>
      </c>
      <c r="O53" s="194"/>
      <c r="P53" s="197" t="str">
        <f>participantsB[[#This Row],[Comment]]</f>
        <v/>
      </c>
      <c r="Q53" s="180">
        <f>IFERROR(IF(participantsC[[#This Row],[Role]]="Speaker",1,INDEX(countries[Subsidy],MATCH(participantsC[[#This Row],[Country]],countries[Country],0))),0)</f>
        <v>0</v>
      </c>
      <c r="R53" s="181">
        <f>IFERROR(MAX(0,participantsC[[#This Row],[Departure Date]]-participantsC[[#This Row],[Arrival
Date]]),0)</f>
        <v>0</v>
      </c>
      <c r="S53" s="182">
        <f>IFERROR(participantsC[[#This Row],[Travel Cost]]*participantsC[[#This Row],[Multiplier]],0)</f>
        <v>0</v>
      </c>
      <c r="T53" s="182">
        <f>IFERROR(participantsC[[#This Row],[Hotel Cost]]*participantsC[[#This Row],[Multiplier]],0)</f>
        <v>0</v>
      </c>
      <c r="U53" s="182">
        <f>IFERROR(participantsC[[#This Row],[Meals Cost]]*participantsC[[#This Row],[Multiplier]],0)</f>
        <v>0</v>
      </c>
      <c r="V53" s="182">
        <f>IFERROR(participantsC[[#This Row],[Local Transport]]*participantsC[[#This Row],[Multiplier]],0)</f>
        <v>0</v>
      </c>
      <c r="W53" s="182">
        <f>IFERROR(participantsC[[#This Row],[Visa Fees]]*participantsC[[#This Row],[Multiplier]],0)</f>
        <v>0</v>
      </c>
      <c r="X53" s="182">
        <f>IFERROR(participantsC[[#This Row],[Other Expenses]]*participantsC[[#This Row],[Multiplier]],0)</f>
        <v>0</v>
      </c>
    </row>
    <row r="54" spans="1:24" x14ac:dyDescent="0.25">
      <c r="A54" s="157" t="str">
        <f>participantsB[[#This Row],[Title]]</f>
        <v/>
      </c>
      <c r="B54" s="157" t="str">
        <f>participantsB[[#This Row],[Surname]]</f>
        <v/>
      </c>
      <c r="C54" s="157" t="str">
        <f>participantsB[[#This Row],[First Name]]</f>
        <v/>
      </c>
      <c r="D54" s="157" t="str">
        <f>participantsB[[#This Row],[Institution]]</f>
        <v/>
      </c>
      <c r="E54" s="158" t="str">
        <f>participantsB[[#This Row],[Country]]</f>
        <v/>
      </c>
      <c r="F54" s="158"/>
      <c r="G54" s="157" t="str">
        <f>participantsB[[#This Row],[Role]]</f>
        <v/>
      </c>
      <c r="H54" s="189" t="str">
        <f>participantsB[[#This Row],[Arrival
Date]]</f>
        <v/>
      </c>
      <c r="I54" s="189" t="str">
        <f>participantsB[[#This Row],[Departure Date]]</f>
        <v/>
      </c>
      <c r="J54" s="192"/>
      <c r="K54" s="165"/>
      <c r="L54" s="165"/>
      <c r="M54" s="157"/>
      <c r="N54" s="194" t="str">
        <f>participantsB[[#This Row],[Visa Fees]]</f>
        <v/>
      </c>
      <c r="O54" s="194"/>
      <c r="P54" s="197" t="str">
        <f>participantsB[[#This Row],[Comment]]</f>
        <v/>
      </c>
      <c r="Q54" s="180">
        <f>IFERROR(IF(participantsC[[#This Row],[Role]]="Speaker",1,INDEX(countries[Subsidy],MATCH(participantsC[[#This Row],[Country]],countries[Country],0))),0)</f>
        <v>0</v>
      </c>
      <c r="R54" s="181">
        <f>IFERROR(MAX(0,participantsC[[#This Row],[Departure Date]]-participantsC[[#This Row],[Arrival
Date]]),0)</f>
        <v>0</v>
      </c>
      <c r="S54" s="182">
        <f>IFERROR(participantsC[[#This Row],[Travel Cost]]*participantsC[[#This Row],[Multiplier]],0)</f>
        <v>0</v>
      </c>
      <c r="T54" s="182">
        <f>IFERROR(participantsC[[#This Row],[Hotel Cost]]*participantsC[[#This Row],[Multiplier]],0)</f>
        <v>0</v>
      </c>
      <c r="U54" s="182">
        <f>IFERROR(participantsC[[#This Row],[Meals Cost]]*participantsC[[#This Row],[Multiplier]],0)</f>
        <v>0</v>
      </c>
      <c r="V54" s="182">
        <f>IFERROR(participantsC[[#This Row],[Local Transport]]*participantsC[[#This Row],[Multiplier]],0)</f>
        <v>0</v>
      </c>
      <c r="W54" s="182">
        <f>IFERROR(participantsC[[#This Row],[Visa Fees]]*participantsC[[#This Row],[Multiplier]],0)</f>
        <v>0</v>
      </c>
      <c r="X54" s="182">
        <f>IFERROR(participantsC[[#This Row],[Other Expenses]]*participantsC[[#This Row],[Multiplier]],0)</f>
        <v>0</v>
      </c>
    </row>
    <row r="55" spans="1:24" x14ac:dyDescent="0.25">
      <c r="A55" s="157" t="str">
        <f>participantsB[[#This Row],[Title]]</f>
        <v/>
      </c>
      <c r="B55" s="157" t="str">
        <f>participantsB[[#This Row],[Surname]]</f>
        <v/>
      </c>
      <c r="C55" s="157" t="str">
        <f>participantsB[[#This Row],[First Name]]</f>
        <v/>
      </c>
      <c r="D55" s="157" t="str">
        <f>participantsB[[#This Row],[Institution]]</f>
        <v/>
      </c>
      <c r="E55" s="158" t="str">
        <f>participantsB[[#This Row],[Country]]</f>
        <v/>
      </c>
      <c r="F55" s="158"/>
      <c r="G55" s="157" t="str">
        <f>participantsB[[#This Row],[Role]]</f>
        <v/>
      </c>
      <c r="H55" s="189" t="str">
        <f>participantsB[[#This Row],[Arrival
Date]]</f>
        <v/>
      </c>
      <c r="I55" s="189" t="str">
        <f>participantsB[[#This Row],[Departure Date]]</f>
        <v/>
      </c>
      <c r="J55" s="192"/>
      <c r="K55" s="165"/>
      <c r="L55" s="165"/>
      <c r="M55" s="157"/>
      <c r="N55" s="194" t="str">
        <f>participantsB[[#This Row],[Visa Fees]]</f>
        <v/>
      </c>
      <c r="O55" s="194"/>
      <c r="P55" s="197" t="str">
        <f>participantsB[[#This Row],[Comment]]</f>
        <v/>
      </c>
      <c r="Q55" s="180">
        <f>IFERROR(IF(participantsC[[#This Row],[Role]]="Speaker",1,INDEX(countries[Subsidy],MATCH(participantsC[[#This Row],[Country]],countries[Country],0))),0)</f>
        <v>0</v>
      </c>
      <c r="R55" s="181">
        <f>IFERROR(MAX(0,participantsC[[#This Row],[Departure Date]]-participantsC[[#This Row],[Arrival
Date]]),0)</f>
        <v>0</v>
      </c>
      <c r="S55" s="182">
        <f>IFERROR(participantsC[[#This Row],[Travel Cost]]*participantsC[[#This Row],[Multiplier]],0)</f>
        <v>0</v>
      </c>
      <c r="T55" s="182">
        <f>IFERROR(participantsC[[#This Row],[Hotel Cost]]*participantsC[[#This Row],[Multiplier]],0)</f>
        <v>0</v>
      </c>
      <c r="U55" s="182">
        <f>IFERROR(participantsC[[#This Row],[Meals Cost]]*participantsC[[#This Row],[Multiplier]],0)</f>
        <v>0</v>
      </c>
      <c r="V55" s="182">
        <f>IFERROR(participantsC[[#This Row],[Local Transport]]*participantsC[[#This Row],[Multiplier]],0)</f>
        <v>0</v>
      </c>
      <c r="W55" s="182">
        <f>IFERROR(participantsC[[#This Row],[Visa Fees]]*participantsC[[#This Row],[Multiplier]],0)</f>
        <v>0</v>
      </c>
      <c r="X55" s="182">
        <f>IFERROR(participantsC[[#This Row],[Other Expenses]]*participantsC[[#This Row],[Multiplier]],0)</f>
        <v>0</v>
      </c>
    </row>
    <row r="56" spans="1:24" x14ac:dyDescent="0.25">
      <c r="A56" s="157" t="str">
        <f>participantsB[[#This Row],[Title]]</f>
        <v/>
      </c>
      <c r="B56" s="157" t="str">
        <f>participantsB[[#This Row],[Surname]]</f>
        <v/>
      </c>
      <c r="C56" s="157" t="str">
        <f>participantsB[[#This Row],[First Name]]</f>
        <v/>
      </c>
      <c r="D56" s="157" t="str">
        <f>participantsB[[#This Row],[Institution]]</f>
        <v/>
      </c>
      <c r="E56" s="158" t="str">
        <f>participantsB[[#This Row],[Country]]</f>
        <v/>
      </c>
      <c r="F56" s="158"/>
      <c r="G56" s="157" t="str">
        <f>participantsB[[#This Row],[Role]]</f>
        <v/>
      </c>
      <c r="H56" s="189" t="str">
        <f>participantsB[[#This Row],[Arrival
Date]]</f>
        <v/>
      </c>
      <c r="I56" s="189" t="str">
        <f>participantsB[[#This Row],[Departure Date]]</f>
        <v/>
      </c>
      <c r="J56" s="192"/>
      <c r="K56" s="165"/>
      <c r="L56" s="165"/>
      <c r="M56" s="157"/>
      <c r="N56" s="194" t="str">
        <f>participantsB[[#This Row],[Visa Fees]]</f>
        <v/>
      </c>
      <c r="O56" s="194"/>
      <c r="P56" s="197" t="str">
        <f>participantsB[[#This Row],[Comment]]</f>
        <v/>
      </c>
      <c r="Q56" s="180">
        <f>IFERROR(IF(participantsC[[#This Row],[Role]]="Speaker",1,INDEX(countries[Subsidy],MATCH(participantsC[[#This Row],[Country]],countries[Country],0))),0)</f>
        <v>0</v>
      </c>
      <c r="R56" s="181">
        <f>IFERROR(MAX(0,participantsC[[#This Row],[Departure Date]]-participantsC[[#This Row],[Arrival
Date]]),0)</f>
        <v>0</v>
      </c>
      <c r="S56" s="182">
        <f>IFERROR(participantsC[[#This Row],[Travel Cost]]*participantsC[[#This Row],[Multiplier]],0)</f>
        <v>0</v>
      </c>
      <c r="T56" s="182">
        <f>IFERROR(participantsC[[#This Row],[Hotel Cost]]*participantsC[[#This Row],[Multiplier]],0)</f>
        <v>0</v>
      </c>
      <c r="U56" s="182">
        <f>IFERROR(participantsC[[#This Row],[Meals Cost]]*participantsC[[#This Row],[Multiplier]],0)</f>
        <v>0</v>
      </c>
      <c r="V56" s="182">
        <f>IFERROR(participantsC[[#This Row],[Local Transport]]*participantsC[[#This Row],[Multiplier]],0)</f>
        <v>0</v>
      </c>
      <c r="W56" s="182">
        <f>IFERROR(participantsC[[#This Row],[Visa Fees]]*participantsC[[#This Row],[Multiplier]],0)</f>
        <v>0</v>
      </c>
      <c r="X56" s="182">
        <f>IFERROR(participantsC[[#This Row],[Other Expenses]]*participantsC[[#This Row],[Multiplier]],0)</f>
        <v>0</v>
      </c>
    </row>
    <row r="57" spans="1:24" x14ac:dyDescent="0.25">
      <c r="A57" s="157" t="str">
        <f>participantsB[[#This Row],[Title]]</f>
        <v/>
      </c>
      <c r="B57" s="157" t="str">
        <f>participantsB[[#This Row],[Surname]]</f>
        <v/>
      </c>
      <c r="C57" s="157" t="str">
        <f>participantsB[[#This Row],[First Name]]</f>
        <v/>
      </c>
      <c r="D57" s="157" t="str">
        <f>participantsB[[#This Row],[Institution]]</f>
        <v/>
      </c>
      <c r="E57" s="158" t="str">
        <f>participantsB[[#This Row],[Country]]</f>
        <v/>
      </c>
      <c r="F57" s="158"/>
      <c r="G57" s="157" t="str">
        <f>participantsB[[#This Row],[Role]]</f>
        <v/>
      </c>
      <c r="H57" s="189" t="str">
        <f>participantsB[[#This Row],[Arrival
Date]]</f>
        <v/>
      </c>
      <c r="I57" s="189" t="str">
        <f>participantsB[[#This Row],[Departure Date]]</f>
        <v/>
      </c>
      <c r="J57" s="192"/>
      <c r="K57" s="165"/>
      <c r="L57" s="165"/>
      <c r="M57" s="157"/>
      <c r="N57" s="194" t="str">
        <f>participantsB[[#This Row],[Visa Fees]]</f>
        <v/>
      </c>
      <c r="O57" s="194"/>
      <c r="P57" s="197" t="str">
        <f>participantsB[[#This Row],[Comment]]</f>
        <v/>
      </c>
      <c r="Q57" s="180">
        <f>IFERROR(IF(participantsC[[#This Row],[Role]]="Speaker",1,INDEX(countries[Subsidy],MATCH(participantsC[[#This Row],[Country]],countries[Country],0))),0)</f>
        <v>0</v>
      </c>
      <c r="R57" s="181">
        <f>IFERROR(MAX(0,participantsC[[#This Row],[Departure Date]]-participantsC[[#This Row],[Arrival
Date]]),0)</f>
        <v>0</v>
      </c>
      <c r="S57" s="182">
        <f>IFERROR(participantsC[[#This Row],[Travel Cost]]*participantsC[[#This Row],[Multiplier]],0)</f>
        <v>0</v>
      </c>
      <c r="T57" s="182">
        <f>IFERROR(participantsC[[#This Row],[Hotel Cost]]*participantsC[[#This Row],[Multiplier]],0)</f>
        <v>0</v>
      </c>
      <c r="U57" s="182">
        <f>IFERROR(participantsC[[#This Row],[Meals Cost]]*participantsC[[#This Row],[Multiplier]],0)</f>
        <v>0</v>
      </c>
      <c r="V57" s="182">
        <f>IFERROR(participantsC[[#This Row],[Local Transport]]*participantsC[[#This Row],[Multiplier]],0)</f>
        <v>0</v>
      </c>
      <c r="W57" s="182">
        <f>IFERROR(participantsC[[#This Row],[Visa Fees]]*participantsC[[#This Row],[Multiplier]],0)</f>
        <v>0</v>
      </c>
      <c r="X57" s="182">
        <f>IFERROR(participantsC[[#This Row],[Other Expenses]]*participantsC[[#This Row],[Multiplier]],0)</f>
        <v>0</v>
      </c>
    </row>
    <row r="58" spans="1:24" x14ac:dyDescent="0.25">
      <c r="A58" s="157" t="str">
        <f>participantsB[[#This Row],[Title]]</f>
        <v/>
      </c>
      <c r="B58" s="157" t="str">
        <f>participantsB[[#This Row],[Surname]]</f>
        <v/>
      </c>
      <c r="C58" s="157" t="str">
        <f>participantsB[[#This Row],[First Name]]</f>
        <v/>
      </c>
      <c r="D58" s="157" t="str">
        <f>participantsB[[#This Row],[Institution]]</f>
        <v/>
      </c>
      <c r="E58" s="158" t="str">
        <f>participantsB[[#This Row],[Country]]</f>
        <v/>
      </c>
      <c r="F58" s="158"/>
      <c r="G58" s="157" t="str">
        <f>participantsB[[#This Row],[Role]]</f>
        <v/>
      </c>
      <c r="H58" s="189" t="str">
        <f>participantsB[[#This Row],[Arrival
Date]]</f>
        <v/>
      </c>
      <c r="I58" s="189" t="str">
        <f>participantsB[[#This Row],[Departure Date]]</f>
        <v/>
      </c>
      <c r="J58" s="192"/>
      <c r="K58" s="165"/>
      <c r="L58" s="165"/>
      <c r="M58" s="157"/>
      <c r="N58" s="194" t="str">
        <f>participantsB[[#This Row],[Visa Fees]]</f>
        <v/>
      </c>
      <c r="O58" s="194"/>
      <c r="P58" s="197" t="str">
        <f>participantsB[[#This Row],[Comment]]</f>
        <v/>
      </c>
      <c r="Q58" s="180">
        <f>IFERROR(IF(participantsC[[#This Row],[Role]]="Speaker",1,INDEX(countries[Subsidy],MATCH(participantsC[[#This Row],[Country]],countries[Country],0))),0)</f>
        <v>0</v>
      </c>
      <c r="R58" s="181">
        <f>IFERROR(MAX(0,participantsC[[#This Row],[Departure Date]]-participantsC[[#This Row],[Arrival
Date]]),0)</f>
        <v>0</v>
      </c>
      <c r="S58" s="182">
        <f>IFERROR(participantsC[[#This Row],[Travel Cost]]*participantsC[[#This Row],[Multiplier]],0)</f>
        <v>0</v>
      </c>
      <c r="T58" s="182">
        <f>IFERROR(participantsC[[#This Row],[Hotel Cost]]*participantsC[[#This Row],[Multiplier]],0)</f>
        <v>0</v>
      </c>
      <c r="U58" s="182">
        <f>IFERROR(participantsC[[#This Row],[Meals Cost]]*participantsC[[#This Row],[Multiplier]],0)</f>
        <v>0</v>
      </c>
      <c r="V58" s="182">
        <f>IFERROR(participantsC[[#This Row],[Local Transport]]*participantsC[[#This Row],[Multiplier]],0)</f>
        <v>0</v>
      </c>
      <c r="W58" s="182">
        <f>IFERROR(participantsC[[#This Row],[Visa Fees]]*participantsC[[#This Row],[Multiplier]],0)</f>
        <v>0</v>
      </c>
      <c r="X58" s="182">
        <f>IFERROR(participantsC[[#This Row],[Other Expenses]]*participantsC[[#This Row],[Multiplier]],0)</f>
        <v>0</v>
      </c>
    </row>
    <row r="59" spans="1:24" x14ac:dyDescent="0.25">
      <c r="A59" s="157" t="str">
        <f>participantsB[[#This Row],[Title]]</f>
        <v/>
      </c>
      <c r="B59" s="157" t="str">
        <f>participantsB[[#This Row],[Surname]]</f>
        <v/>
      </c>
      <c r="C59" s="157" t="str">
        <f>participantsB[[#This Row],[First Name]]</f>
        <v/>
      </c>
      <c r="D59" s="157" t="str">
        <f>participantsB[[#This Row],[Institution]]</f>
        <v/>
      </c>
      <c r="E59" s="158" t="str">
        <f>participantsB[[#This Row],[Country]]</f>
        <v/>
      </c>
      <c r="F59" s="158"/>
      <c r="G59" s="157" t="str">
        <f>participantsB[[#This Row],[Role]]</f>
        <v/>
      </c>
      <c r="H59" s="189" t="str">
        <f>participantsB[[#This Row],[Arrival
Date]]</f>
        <v/>
      </c>
      <c r="I59" s="189" t="str">
        <f>participantsB[[#This Row],[Departure Date]]</f>
        <v/>
      </c>
      <c r="J59" s="192"/>
      <c r="K59" s="165"/>
      <c r="L59" s="165"/>
      <c r="M59" s="157"/>
      <c r="N59" s="194" t="str">
        <f>participantsB[[#This Row],[Visa Fees]]</f>
        <v/>
      </c>
      <c r="O59" s="194"/>
      <c r="P59" s="197" t="str">
        <f>participantsB[[#This Row],[Comment]]</f>
        <v/>
      </c>
      <c r="Q59" s="180">
        <f>IFERROR(IF(participantsC[[#This Row],[Role]]="Speaker",1,INDEX(countries[Subsidy],MATCH(participantsC[[#This Row],[Country]],countries[Country],0))),0)</f>
        <v>0</v>
      </c>
      <c r="R59" s="181">
        <f>IFERROR(MAX(0,participantsC[[#This Row],[Departure Date]]-participantsC[[#This Row],[Arrival
Date]]),0)</f>
        <v>0</v>
      </c>
      <c r="S59" s="182">
        <f>IFERROR(participantsC[[#This Row],[Travel Cost]]*participantsC[[#This Row],[Multiplier]],0)</f>
        <v>0</v>
      </c>
      <c r="T59" s="182">
        <f>IFERROR(participantsC[[#This Row],[Hotel Cost]]*participantsC[[#This Row],[Multiplier]],0)</f>
        <v>0</v>
      </c>
      <c r="U59" s="182">
        <f>IFERROR(participantsC[[#This Row],[Meals Cost]]*participantsC[[#This Row],[Multiplier]],0)</f>
        <v>0</v>
      </c>
      <c r="V59" s="182">
        <f>IFERROR(participantsC[[#This Row],[Local Transport]]*participantsC[[#This Row],[Multiplier]],0)</f>
        <v>0</v>
      </c>
      <c r="W59" s="182">
        <f>IFERROR(participantsC[[#This Row],[Visa Fees]]*participantsC[[#This Row],[Multiplier]],0)</f>
        <v>0</v>
      </c>
      <c r="X59" s="182">
        <f>IFERROR(participantsC[[#This Row],[Other Expenses]]*participantsC[[#This Row],[Multiplier]],0)</f>
        <v>0</v>
      </c>
    </row>
    <row r="60" spans="1:24" x14ac:dyDescent="0.25">
      <c r="A60" s="157" t="str">
        <f>participantsB[[#This Row],[Title]]</f>
        <v/>
      </c>
      <c r="B60" s="157" t="str">
        <f>participantsB[[#This Row],[Surname]]</f>
        <v/>
      </c>
      <c r="C60" s="157" t="str">
        <f>participantsB[[#This Row],[First Name]]</f>
        <v/>
      </c>
      <c r="D60" s="157" t="str">
        <f>participantsB[[#This Row],[Institution]]</f>
        <v/>
      </c>
      <c r="E60" s="158" t="str">
        <f>participantsB[[#This Row],[Country]]</f>
        <v/>
      </c>
      <c r="F60" s="158"/>
      <c r="G60" s="157" t="str">
        <f>participantsB[[#This Row],[Role]]</f>
        <v/>
      </c>
      <c r="H60" s="189" t="str">
        <f>participantsB[[#This Row],[Arrival
Date]]</f>
        <v/>
      </c>
      <c r="I60" s="189" t="str">
        <f>participantsB[[#This Row],[Departure Date]]</f>
        <v/>
      </c>
      <c r="J60" s="192"/>
      <c r="K60" s="165"/>
      <c r="L60" s="165"/>
      <c r="M60" s="157"/>
      <c r="N60" s="194" t="str">
        <f>participantsB[[#This Row],[Visa Fees]]</f>
        <v/>
      </c>
      <c r="O60" s="194"/>
      <c r="P60" s="197" t="str">
        <f>participantsB[[#This Row],[Comment]]</f>
        <v/>
      </c>
      <c r="Q60" s="180">
        <f>IFERROR(IF(participantsC[[#This Row],[Role]]="Speaker",1,INDEX(countries[Subsidy],MATCH(participantsC[[#This Row],[Country]],countries[Country],0))),0)</f>
        <v>0</v>
      </c>
      <c r="R60" s="181">
        <f>IFERROR(MAX(0,participantsC[[#This Row],[Departure Date]]-participantsC[[#This Row],[Arrival
Date]]),0)</f>
        <v>0</v>
      </c>
      <c r="S60" s="182">
        <f>IFERROR(participantsC[[#This Row],[Travel Cost]]*participantsC[[#This Row],[Multiplier]],0)</f>
        <v>0</v>
      </c>
      <c r="T60" s="182">
        <f>IFERROR(participantsC[[#This Row],[Hotel Cost]]*participantsC[[#This Row],[Multiplier]],0)</f>
        <v>0</v>
      </c>
      <c r="U60" s="182">
        <f>IFERROR(participantsC[[#This Row],[Meals Cost]]*participantsC[[#This Row],[Multiplier]],0)</f>
        <v>0</v>
      </c>
      <c r="V60" s="182">
        <f>IFERROR(participantsC[[#This Row],[Local Transport]]*participantsC[[#This Row],[Multiplier]],0)</f>
        <v>0</v>
      </c>
      <c r="W60" s="182">
        <f>IFERROR(participantsC[[#This Row],[Visa Fees]]*participantsC[[#This Row],[Multiplier]],0)</f>
        <v>0</v>
      </c>
      <c r="X60" s="182">
        <f>IFERROR(participantsC[[#This Row],[Other Expenses]]*participantsC[[#This Row],[Multiplier]],0)</f>
        <v>0</v>
      </c>
    </row>
    <row r="61" spans="1:24" x14ac:dyDescent="0.25">
      <c r="A61" s="157" t="str">
        <f>participantsB[[#This Row],[Title]]</f>
        <v/>
      </c>
      <c r="B61" s="157" t="str">
        <f>participantsB[[#This Row],[Surname]]</f>
        <v/>
      </c>
      <c r="C61" s="157" t="str">
        <f>participantsB[[#This Row],[First Name]]</f>
        <v/>
      </c>
      <c r="D61" s="157" t="str">
        <f>participantsB[[#This Row],[Institution]]</f>
        <v/>
      </c>
      <c r="E61" s="158" t="str">
        <f>participantsB[[#This Row],[Country]]</f>
        <v/>
      </c>
      <c r="F61" s="158"/>
      <c r="G61" s="157" t="str">
        <f>participantsB[[#This Row],[Role]]</f>
        <v/>
      </c>
      <c r="H61" s="189" t="str">
        <f>participantsB[[#This Row],[Arrival
Date]]</f>
        <v/>
      </c>
      <c r="I61" s="189" t="str">
        <f>participantsB[[#This Row],[Departure Date]]</f>
        <v/>
      </c>
      <c r="J61" s="192"/>
      <c r="K61" s="165"/>
      <c r="L61" s="165"/>
      <c r="M61" s="157"/>
      <c r="N61" s="194" t="str">
        <f>participantsB[[#This Row],[Visa Fees]]</f>
        <v/>
      </c>
      <c r="O61" s="194"/>
      <c r="P61" s="197" t="str">
        <f>participantsB[[#This Row],[Comment]]</f>
        <v/>
      </c>
      <c r="Q61" s="180">
        <f>IFERROR(IF(participantsC[[#This Row],[Role]]="Speaker",1,INDEX(countries[Subsidy],MATCH(participantsC[[#This Row],[Country]],countries[Country],0))),0)</f>
        <v>0</v>
      </c>
      <c r="R61" s="181">
        <f>IFERROR(MAX(0,participantsC[[#This Row],[Departure Date]]-participantsC[[#This Row],[Arrival
Date]]),0)</f>
        <v>0</v>
      </c>
      <c r="S61" s="182">
        <f>IFERROR(participantsC[[#This Row],[Travel Cost]]*participantsC[[#This Row],[Multiplier]],0)</f>
        <v>0</v>
      </c>
      <c r="T61" s="182">
        <f>IFERROR(participantsC[[#This Row],[Hotel Cost]]*participantsC[[#This Row],[Multiplier]],0)</f>
        <v>0</v>
      </c>
      <c r="U61" s="182">
        <f>IFERROR(participantsC[[#This Row],[Meals Cost]]*participantsC[[#This Row],[Multiplier]],0)</f>
        <v>0</v>
      </c>
      <c r="V61" s="182">
        <f>IFERROR(participantsC[[#This Row],[Local Transport]]*participantsC[[#This Row],[Multiplier]],0)</f>
        <v>0</v>
      </c>
      <c r="W61" s="182">
        <f>IFERROR(participantsC[[#This Row],[Visa Fees]]*participantsC[[#This Row],[Multiplier]],0)</f>
        <v>0</v>
      </c>
      <c r="X61" s="182">
        <f>IFERROR(participantsC[[#This Row],[Other Expenses]]*participantsC[[#This Row],[Multiplier]],0)</f>
        <v>0</v>
      </c>
    </row>
    <row r="62" spans="1:24" x14ac:dyDescent="0.25">
      <c r="A62" s="157" t="str">
        <f>participantsB[[#This Row],[Title]]</f>
        <v/>
      </c>
      <c r="B62" s="157" t="str">
        <f>participantsB[[#This Row],[Surname]]</f>
        <v/>
      </c>
      <c r="C62" s="157" t="str">
        <f>participantsB[[#This Row],[First Name]]</f>
        <v/>
      </c>
      <c r="D62" s="157" t="str">
        <f>participantsB[[#This Row],[Institution]]</f>
        <v/>
      </c>
      <c r="E62" s="158" t="str">
        <f>participantsB[[#This Row],[Country]]</f>
        <v/>
      </c>
      <c r="F62" s="158"/>
      <c r="G62" s="157" t="str">
        <f>participantsB[[#This Row],[Role]]</f>
        <v/>
      </c>
      <c r="H62" s="189" t="str">
        <f>participantsB[[#This Row],[Arrival
Date]]</f>
        <v/>
      </c>
      <c r="I62" s="189" t="str">
        <f>participantsB[[#This Row],[Departure Date]]</f>
        <v/>
      </c>
      <c r="J62" s="192"/>
      <c r="K62" s="165"/>
      <c r="L62" s="165"/>
      <c r="M62" s="157"/>
      <c r="N62" s="194" t="str">
        <f>participantsB[[#This Row],[Visa Fees]]</f>
        <v/>
      </c>
      <c r="O62" s="194"/>
      <c r="P62" s="197" t="str">
        <f>participantsB[[#This Row],[Comment]]</f>
        <v/>
      </c>
      <c r="Q62" s="180">
        <f>IFERROR(IF(participantsC[[#This Row],[Role]]="Speaker",1,INDEX(countries[Subsidy],MATCH(participantsC[[#This Row],[Country]],countries[Country],0))),0)</f>
        <v>0</v>
      </c>
      <c r="R62" s="181">
        <f>IFERROR(MAX(0,participantsC[[#This Row],[Departure Date]]-participantsC[[#This Row],[Arrival
Date]]),0)</f>
        <v>0</v>
      </c>
      <c r="S62" s="182">
        <f>IFERROR(participantsC[[#This Row],[Travel Cost]]*participantsC[[#This Row],[Multiplier]],0)</f>
        <v>0</v>
      </c>
      <c r="T62" s="182">
        <f>IFERROR(participantsC[[#This Row],[Hotel Cost]]*participantsC[[#This Row],[Multiplier]],0)</f>
        <v>0</v>
      </c>
      <c r="U62" s="182">
        <f>IFERROR(participantsC[[#This Row],[Meals Cost]]*participantsC[[#This Row],[Multiplier]],0)</f>
        <v>0</v>
      </c>
      <c r="V62" s="182">
        <f>IFERROR(participantsC[[#This Row],[Local Transport]]*participantsC[[#This Row],[Multiplier]],0)</f>
        <v>0</v>
      </c>
      <c r="W62" s="182">
        <f>IFERROR(participantsC[[#This Row],[Visa Fees]]*participantsC[[#This Row],[Multiplier]],0)</f>
        <v>0</v>
      </c>
      <c r="X62" s="182">
        <f>IFERROR(participantsC[[#This Row],[Other Expenses]]*participantsC[[#This Row],[Multiplier]],0)</f>
        <v>0</v>
      </c>
    </row>
    <row r="63" spans="1:24" x14ac:dyDescent="0.25">
      <c r="A63" s="157" t="str">
        <f>participantsB[[#This Row],[Title]]</f>
        <v/>
      </c>
      <c r="B63" s="157" t="str">
        <f>participantsB[[#This Row],[Surname]]</f>
        <v/>
      </c>
      <c r="C63" s="157" t="str">
        <f>participantsB[[#This Row],[First Name]]</f>
        <v/>
      </c>
      <c r="D63" s="157" t="str">
        <f>participantsB[[#This Row],[Institution]]</f>
        <v/>
      </c>
      <c r="E63" s="158" t="str">
        <f>participantsB[[#This Row],[Country]]</f>
        <v/>
      </c>
      <c r="F63" s="158"/>
      <c r="G63" s="157" t="str">
        <f>participantsB[[#This Row],[Role]]</f>
        <v/>
      </c>
      <c r="H63" s="189" t="str">
        <f>participantsB[[#This Row],[Arrival
Date]]</f>
        <v/>
      </c>
      <c r="I63" s="189" t="str">
        <f>participantsB[[#This Row],[Departure Date]]</f>
        <v/>
      </c>
      <c r="J63" s="192"/>
      <c r="K63" s="165"/>
      <c r="L63" s="165"/>
      <c r="M63" s="157"/>
      <c r="N63" s="194" t="str">
        <f>participantsB[[#This Row],[Visa Fees]]</f>
        <v/>
      </c>
      <c r="O63" s="194"/>
      <c r="P63" s="197" t="str">
        <f>participantsB[[#This Row],[Comment]]</f>
        <v/>
      </c>
      <c r="Q63" s="180">
        <f>IFERROR(IF(participantsC[[#This Row],[Role]]="Speaker",1,INDEX(countries[Subsidy],MATCH(participantsC[[#This Row],[Country]],countries[Country],0))),0)</f>
        <v>0</v>
      </c>
      <c r="R63" s="181">
        <f>IFERROR(MAX(0,participantsC[[#This Row],[Departure Date]]-participantsC[[#This Row],[Arrival
Date]]),0)</f>
        <v>0</v>
      </c>
      <c r="S63" s="183">
        <f>IFERROR(participantsC[[#This Row],[Travel Cost]]*participantsC[[#This Row],[Multiplier]],0)</f>
        <v>0</v>
      </c>
      <c r="T63" s="183">
        <f>IFERROR(participantsC[[#This Row],[Hotel Cost]]*participantsC[[#This Row],[Multiplier]],0)</f>
        <v>0</v>
      </c>
      <c r="U63" s="182">
        <f>IFERROR(participantsC[[#This Row],[Meals Cost]]*participantsC[[#This Row],[Multiplier]],0)</f>
        <v>0</v>
      </c>
      <c r="V63" s="182">
        <f>IFERROR(participantsC[[#This Row],[Local Transport]]*participantsC[[#This Row],[Multiplier]],0)</f>
        <v>0</v>
      </c>
      <c r="W63" s="182">
        <f>IFERROR(participantsC[[#This Row],[Visa Fees]]*participantsC[[#This Row],[Multiplier]],0)</f>
        <v>0</v>
      </c>
      <c r="X63" s="182">
        <f>IFERROR(participantsC[[#This Row],[Other Expenses]]*participantsC[[#This Row],[Multiplier]],0)</f>
        <v>0</v>
      </c>
    </row>
    <row r="64" spans="1:24" x14ac:dyDescent="0.25">
      <c r="A64" s="162" t="str">
        <f>participantsB[[#This Row],[Title]]</f>
        <v/>
      </c>
      <c r="B64" s="184" t="str">
        <f>participantsB[[#This Row],[Surname]]</f>
        <v/>
      </c>
      <c r="C64" s="184" t="str">
        <f>participantsB[[#This Row],[First Name]]</f>
        <v/>
      </c>
      <c r="D64" s="184" t="str">
        <f>participantsB[[#This Row],[Institution]]</f>
        <v/>
      </c>
      <c r="E64" s="161" t="str">
        <f>participantsB[[#This Row],[Country]]</f>
        <v/>
      </c>
      <c r="F64" s="161"/>
      <c r="G64" s="184" t="str">
        <f>participantsB[[#This Row],[Role]]</f>
        <v/>
      </c>
      <c r="H64" s="190" t="str">
        <f>participantsB[[#This Row],[Arrival
Date]]</f>
        <v/>
      </c>
      <c r="I64" s="190" t="str">
        <f>participantsB[[#This Row],[Departure Date]]</f>
        <v/>
      </c>
      <c r="J64" s="192"/>
      <c r="K64" s="159"/>
      <c r="L64" s="159"/>
      <c r="M64" s="162"/>
      <c r="N64" s="195" t="str">
        <f>participantsB[[#This Row],[Visa Fees]]</f>
        <v/>
      </c>
      <c r="O64" s="196"/>
      <c r="P64" s="198" t="str">
        <f>participantsB[[#This Row],[Comment]]</f>
        <v/>
      </c>
      <c r="Q64" s="185">
        <f>IFERROR(IF(participantsC[[#This Row],[Role]]="Speaker",1,INDEX(countries[Subsidy],MATCH(participantsC[[#This Row],[Country]],countries[Country],0))),0)</f>
        <v>0</v>
      </c>
      <c r="R64" s="186">
        <f>IFERROR(MAX(0,participantsC[[#This Row],[Departure Date]]-participantsC[[#This Row],[Arrival
Date]]),0)</f>
        <v>0</v>
      </c>
      <c r="S64" s="182">
        <f>IFERROR(participantsC[[#This Row],[Travel Cost]]*participantsC[[#This Row],[Multiplier]],0)</f>
        <v>0</v>
      </c>
      <c r="T64" s="182">
        <f>IFERROR(participantsC[[#This Row],[Hotel Cost]]*participantsC[[#This Row],[Multiplier]],0)</f>
        <v>0</v>
      </c>
      <c r="U64" s="182">
        <f>IFERROR(participantsC[[#This Row],[Meals Cost]]*participantsC[[#This Row],[Multiplier]],0)</f>
        <v>0</v>
      </c>
      <c r="V64" s="182">
        <f>IFERROR(participantsC[[#This Row],[Local Transport]]*participantsC[[#This Row],[Multiplier]],0)</f>
        <v>0</v>
      </c>
      <c r="W64" s="182">
        <f>IFERROR(participantsC[[#This Row],[Visa Fees]]*participantsC[[#This Row],[Multiplier]],0)</f>
        <v>0</v>
      </c>
      <c r="X64" s="182">
        <f>IFERROR(participantsC[[#This Row],[Other Expenses]]*participantsC[[#This Row],[Multiplier]],0)</f>
        <v>0</v>
      </c>
    </row>
    <row r="65" spans="1:24" x14ac:dyDescent="0.25">
      <c r="A65" s="162" t="str">
        <f>participantsB[[#This Row],[Title]]</f>
        <v/>
      </c>
      <c r="B65" s="184" t="str">
        <f>participantsB[[#This Row],[Surname]]</f>
        <v/>
      </c>
      <c r="C65" s="184" t="str">
        <f>participantsB[[#This Row],[First Name]]</f>
        <v/>
      </c>
      <c r="D65" s="184" t="str">
        <f>participantsB[[#This Row],[Institution]]</f>
        <v/>
      </c>
      <c r="E65" s="161" t="str">
        <f>participantsB[[#This Row],[Country]]</f>
        <v/>
      </c>
      <c r="F65" s="161"/>
      <c r="G65" s="184" t="str">
        <f>participantsB[[#This Row],[Role]]</f>
        <v/>
      </c>
      <c r="H65" s="190" t="str">
        <f>participantsB[[#This Row],[Arrival
Date]]</f>
        <v/>
      </c>
      <c r="I65" s="190" t="str">
        <f>participantsB[[#This Row],[Departure Date]]</f>
        <v/>
      </c>
      <c r="J65" s="192"/>
      <c r="K65" s="159"/>
      <c r="L65" s="159"/>
      <c r="M65" s="162"/>
      <c r="N65" s="195" t="str">
        <f>participantsB[[#This Row],[Visa Fees]]</f>
        <v/>
      </c>
      <c r="O65" s="196"/>
      <c r="P65" s="198" t="str">
        <f>participantsB[[#This Row],[Comment]]</f>
        <v/>
      </c>
      <c r="Q65" s="185">
        <f>IFERROR(IF(participantsC[[#This Row],[Role]]="Speaker",1,INDEX(countries[Subsidy],MATCH(participantsC[[#This Row],[Country]],countries[Country],0))),0)</f>
        <v>0</v>
      </c>
      <c r="R65" s="186">
        <f>IFERROR(MAX(0,participantsC[[#This Row],[Departure Date]]-participantsC[[#This Row],[Arrival
Date]]),0)</f>
        <v>0</v>
      </c>
      <c r="S65" s="182">
        <f>IFERROR(participantsC[[#This Row],[Travel Cost]]*participantsC[[#This Row],[Multiplier]],0)</f>
        <v>0</v>
      </c>
      <c r="T65" s="182">
        <f>IFERROR(participantsC[[#This Row],[Hotel Cost]]*participantsC[[#This Row],[Multiplier]],0)</f>
        <v>0</v>
      </c>
      <c r="U65" s="182">
        <f>IFERROR(participantsC[[#This Row],[Meals Cost]]*participantsC[[#This Row],[Multiplier]],0)</f>
        <v>0</v>
      </c>
      <c r="V65" s="182">
        <f>IFERROR(participantsC[[#This Row],[Local Transport]]*participantsC[[#This Row],[Multiplier]],0)</f>
        <v>0</v>
      </c>
      <c r="W65" s="182">
        <f>IFERROR(participantsC[[#This Row],[Visa Fees]]*participantsC[[#This Row],[Multiplier]],0)</f>
        <v>0</v>
      </c>
      <c r="X65" s="182">
        <f>IFERROR(participantsC[[#This Row],[Other Expenses]]*participantsC[[#This Row],[Multiplier]],0)</f>
        <v>0</v>
      </c>
    </row>
    <row r="66" spans="1:24" x14ac:dyDescent="0.25">
      <c r="A66" s="162" t="str">
        <f>participantsB[[#This Row],[Title]]</f>
        <v/>
      </c>
      <c r="B66" s="184" t="str">
        <f>participantsB[[#This Row],[Surname]]</f>
        <v/>
      </c>
      <c r="C66" s="184" t="str">
        <f>participantsB[[#This Row],[First Name]]</f>
        <v/>
      </c>
      <c r="D66" s="184" t="str">
        <f>participantsB[[#This Row],[Institution]]</f>
        <v/>
      </c>
      <c r="E66" s="161" t="str">
        <f>participantsB[[#This Row],[Country]]</f>
        <v/>
      </c>
      <c r="F66" s="161"/>
      <c r="G66" s="184" t="str">
        <f>participantsB[[#This Row],[Role]]</f>
        <v/>
      </c>
      <c r="H66" s="190" t="str">
        <f>participantsB[[#This Row],[Arrival
Date]]</f>
        <v/>
      </c>
      <c r="I66" s="190" t="str">
        <f>participantsB[[#This Row],[Departure Date]]</f>
        <v/>
      </c>
      <c r="J66" s="192"/>
      <c r="K66" s="159"/>
      <c r="L66" s="159"/>
      <c r="M66" s="162"/>
      <c r="N66" s="195" t="str">
        <f>participantsB[[#This Row],[Visa Fees]]</f>
        <v/>
      </c>
      <c r="O66" s="196"/>
      <c r="P66" s="198" t="str">
        <f>participantsB[[#This Row],[Comment]]</f>
        <v/>
      </c>
      <c r="Q66" s="185">
        <f>IFERROR(IF(participantsC[[#This Row],[Role]]="Speaker",1,INDEX(countries[Subsidy],MATCH(participantsC[[#This Row],[Country]],countries[Country],0))),0)</f>
        <v>0</v>
      </c>
      <c r="R66" s="186">
        <f>IFERROR(MAX(0,participantsC[[#This Row],[Departure Date]]-participantsC[[#This Row],[Arrival
Date]]),0)</f>
        <v>0</v>
      </c>
      <c r="S66" s="182">
        <f>IFERROR(participantsC[[#This Row],[Travel Cost]]*participantsC[[#This Row],[Multiplier]],0)</f>
        <v>0</v>
      </c>
      <c r="T66" s="182">
        <f>IFERROR(participantsC[[#This Row],[Hotel Cost]]*participantsC[[#This Row],[Multiplier]],0)</f>
        <v>0</v>
      </c>
      <c r="U66" s="182">
        <f>IFERROR(participantsC[[#This Row],[Meals Cost]]*participantsC[[#This Row],[Multiplier]],0)</f>
        <v>0</v>
      </c>
      <c r="V66" s="182">
        <f>IFERROR(participantsC[[#This Row],[Local Transport]]*participantsC[[#This Row],[Multiplier]],0)</f>
        <v>0</v>
      </c>
      <c r="W66" s="182">
        <f>IFERROR(participantsC[[#This Row],[Visa Fees]]*participantsC[[#This Row],[Multiplier]],0)</f>
        <v>0</v>
      </c>
      <c r="X66" s="182">
        <f>IFERROR(participantsC[[#This Row],[Other Expenses]]*participantsC[[#This Row],[Multiplier]],0)</f>
        <v>0</v>
      </c>
    </row>
    <row r="67" spans="1:24" x14ac:dyDescent="0.25">
      <c r="A67" s="162" t="str">
        <f>participantsB[[#This Row],[Title]]</f>
        <v/>
      </c>
      <c r="B67" s="184" t="str">
        <f>participantsB[[#This Row],[Surname]]</f>
        <v/>
      </c>
      <c r="C67" s="184" t="str">
        <f>participantsB[[#This Row],[First Name]]</f>
        <v/>
      </c>
      <c r="D67" s="184" t="str">
        <f>participantsB[[#This Row],[Institution]]</f>
        <v/>
      </c>
      <c r="E67" s="161" t="str">
        <f>participantsB[[#This Row],[Country]]</f>
        <v/>
      </c>
      <c r="F67" s="161"/>
      <c r="G67" s="184" t="str">
        <f>participantsB[[#This Row],[Role]]</f>
        <v/>
      </c>
      <c r="H67" s="190" t="str">
        <f>participantsB[[#This Row],[Arrival
Date]]</f>
        <v/>
      </c>
      <c r="I67" s="190" t="str">
        <f>participantsB[[#This Row],[Departure Date]]</f>
        <v/>
      </c>
      <c r="J67" s="192"/>
      <c r="K67" s="159"/>
      <c r="L67" s="159"/>
      <c r="M67" s="162"/>
      <c r="N67" s="195" t="str">
        <f>participantsB[[#This Row],[Visa Fees]]</f>
        <v/>
      </c>
      <c r="O67" s="196"/>
      <c r="P67" s="198" t="str">
        <f>participantsB[[#This Row],[Comment]]</f>
        <v/>
      </c>
      <c r="Q67" s="185">
        <f>IFERROR(IF(participantsC[[#This Row],[Role]]="Speaker",1,INDEX(countries[Subsidy],MATCH(participantsC[[#This Row],[Country]],countries[Country],0))),0)</f>
        <v>0</v>
      </c>
      <c r="R67" s="186">
        <f>IFERROR(MAX(0,participantsC[[#This Row],[Departure Date]]-participantsC[[#This Row],[Arrival
Date]]),0)</f>
        <v>0</v>
      </c>
      <c r="S67" s="182">
        <f>IFERROR(participantsC[[#This Row],[Travel Cost]]*participantsC[[#This Row],[Multiplier]],0)</f>
        <v>0</v>
      </c>
      <c r="T67" s="182">
        <f>IFERROR(participantsC[[#This Row],[Hotel Cost]]*participantsC[[#This Row],[Multiplier]],0)</f>
        <v>0</v>
      </c>
      <c r="U67" s="182">
        <f>IFERROR(participantsC[[#This Row],[Meals Cost]]*participantsC[[#This Row],[Multiplier]],0)</f>
        <v>0</v>
      </c>
      <c r="V67" s="182">
        <f>IFERROR(participantsC[[#This Row],[Local Transport]]*participantsC[[#This Row],[Multiplier]],0)</f>
        <v>0</v>
      </c>
      <c r="W67" s="182">
        <f>IFERROR(participantsC[[#This Row],[Visa Fees]]*participantsC[[#This Row],[Multiplier]],0)</f>
        <v>0</v>
      </c>
      <c r="X67" s="182">
        <f>IFERROR(participantsC[[#This Row],[Other Expenses]]*participantsC[[#This Row],[Multiplier]],0)</f>
        <v>0</v>
      </c>
    </row>
    <row r="68" spans="1:24" x14ac:dyDescent="0.25">
      <c r="A68" s="162" t="str">
        <f>participantsB[[#This Row],[Title]]</f>
        <v/>
      </c>
      <c r="B68" s="184" t="str">
        <f>participantsB[[#This Row],[Surname]]</f>
        <v/>
      </c>
      <c r="C68" s="184" t="str">
        <f>participantsB[[#This Row],[First Name]]</f>
        <v/>
      </c>
      <c r="D68" s="184" t="str">
        <f>participantsB[[#This Row],[Institution]]</f>
        <v/>
      </c>
      <c r="E68" s="161" t="str">
        <f>participantsB[[#This Row],[Country]]</f>
        <v/>
      </c>
      <c r="F68" s="161"/>
      <c r="G68" s="184" t="str">
        <f>participantsB[[#This Row],[Role]]</f>
        <v/>
      </c>
      <c r="H68" s="190" t="str">
        <f>participantsB[[#This Row],[Arrival
Date]]</f>
        <v/>
      </c>
      <c r="I68" s="190" t="str">
        <f>participantsB[[#This Row],[Departure Date]]</f>
        <v/>
      </c>
      <c r="J68" s="192"/>
      <c r="K68" s="159"/>
      <c r="L68" s="159"/>
      <c r="M68" s="162"/>
      <c r="N68" s="195" t="str">
        <f>participantsB[[#This Row],[Visa Fees]]</f>
        <v/>
      </c>
      <c r="O68" s="196"/>
      <c r="P68" s="198" t="str">
        <f>participantsB[[#This Row],[Comment]]</f>
        <v/>
      </c>
      <c r="Q68" s="185">
        <f>IFERROR(IF(participantsC[[#This Row],[Role]]="Speaker",1,INDEX(countries[Subsidy],MATCH(participantsC[[#This Row],[Country]],countries[Country],0))),0)</f>
        <v>0</v>
      </c>
      <c r="R68" s="186">
        <f>IFERROR(MAX(0,participantsC[[#This Row],[Departure Date]]-participantsC[[#This Row],[Arrival
Date]]),0)</f>
        <v>0</v>
      </c>
      <c r="S68" s="182">
        <f>IFERROR(participantsC[[#This Row],[Travel Cost]]*participantsC[[#This Row],[Multiplier]],0)</f>
        <v>0</v>
      </c>
      <c r="T68" s="182">
        <f>IFERROR(participantsC[[#This Row],[Hotel Cost]]*participantsC[[#This Row],[Multiplier]],0)</f>
        <v>0</v>
      </c>
      <c r="U68" s="182">
        <f>IFERROR(participantsC[[#This Row],[Meals Cost]]*participantsC[[#This Row],[Multiplier]],0)</f>
        <v>0</v>
      </c>
      <c r="V68" s="182">
        <f>IFERROR(participantsC[[#This Row],[Local Transport]]*participantsC[[#This Row],[Multiplier]],0)</f>
        <v>0</v>
      </c>
      <c r="W68" s="182">
        <f>IFERROR(participantsC[[#This Row],[Visa Fees]]*participantsC[[#This Row],[Multiplier]],0)</f>
        <v>0</v>
      </c>
      <c r="X68" s="182">
        <f>IFERROR(participantsC[[#This Row],[Other Expenses]]*participantsC[[#This Row],[Multiplier]],0)</f>
        <v>0</v>
      </c>
    </row>
    <row r="69" spans="1:24" x14ac:dyDescent="0.25">
      <c r="A69" s="162" t="str">
        <f>participantsB[[#This Row],[Title]]</f>
        <v/>
      </c>
      <c r="B69" s="184" t="str">
        <f>participantsB[[#This Row],[Surname]]</f>
        <v/>
      </c>
      <c r="C69" s="184" t="str">
        <f>participantsB[[#This Row],[First Name]]</f>
        <v/>
      </c>
      <c r="D69" s="184" t="str">
        <f>participantsB[[#This Row],[Institution]]</f>
        <v/>
      </c>
      <c r="E69" s="161" t="str">
        <f>participantsB[[#This Row],[Country]]</f>
        <v/>
      </c>
      <c r="F69" s="161"/>
      <c r="G69" s="184" t="str">
        <f>participantsB[[#This Row],[Role]]</f>
        <v/>
      </c>
      <c r="H69" s="190" t="str">
        <f>participantsB[[#This Row],[Arrival
Date]]</f>
        <v/>
      </c>
      <c r="I69" s="190" t="str">
        <f>participantsB[[#This Row],[Departure Date]]</f>
        <v/>
      </c>
      <c r="J69" s="192"/>
      <c r="K69" s="159"/>
      <c r="L69" s="159"/>
      <c r="M69" s="162"/>
      <c r="N69" s="195" t="str">
        <f>participantsB[[#This Row],[Visa Fees]]</f>
        <v/>
      </c>
      <c r="O69" s="196"/>
      <c r="P69" s="198" t="str">
        <f>participantsB[[#This Row],[Comment]]</f>
        <v/>
      </c>
      <c r="Q69" s="185">
        <f>IFERROR(IF(participantsC[[#This Row],[Role]]="Speaker",1,INDEX(countries[Subsidy],MATCH(participantsC[[#This Row],[Country]],countries[Country],0))),0)</f>
        <v>0</v>
      </c>
      <c r="R69" s="186">
        <f>IFERROR(MAX(0,participantsC[[#This Row],[Departure Date]]-participantsC[[#This Row],[Arrival
Date]]),0)</f>
        <v>0</v>
      </c>
      <c r="S69" s="182">
        <f>IFERROR(participantsC[[#This Row],[Travel Cost]]*participantsC[[#This Row],[Multiplier]],0)</f>
        <v>0</v>
      </c>
      <c r="T69" s="182">
        <f>IFERROR(participantsC[[#This Row],[Hotel Cost]]*participantsC[[#This Row],[Multiplier]],0)</f>
        <v>0</v>
      </c>
      <c r="U69" s="182">
        <f>IFERROR(participantsC[[#This Row],[Meals Cost]]*participantsC[[#This Row],[Multiplier]],0)</f>
        <v>0</v>
      </c>
      <c r="V69" s="182">
        <f>IFERROR(participantsC[[#This Row],[Local Transport]]*participantsC[[#This Row],[Multiplier]],0)</f>
        <v>0</v>
      </c>
      <c r="W69" s="182">
        <f>IFERROR(participantsC[[#This Row],[Visa Fees]]*participantsC[[#This Row],[Multiplier]],0)</f>
        <v>0</v>
      </c>
      <c r="X69" s="182">
        <f>IFERROR(participantsC[[#This Row],[Other Expenses]]*participantsC[[#This Row],[Multiplier]],0)</f>
        <v>0</v>
      </c>
    </row>
    <row r="70" spans="1:24" x14ac:dyDescent="0.25">
      <c r="A70" s="162" t="str">
        <f>participantsB[[#This Row],[Title]]</f>
        <v/>
      </c>
      <c r="B70" s="184" t="str">
        <f>participantsB[[#This Row],[Surname]]</f>
        <v/>
      </c>
      <c r="C70" s="184" t="str">
        <f>participantsB[[#This Row],[First Name]]</f>
        <v/>
      </c>
      <c r="D70" s="184" t="str">
        <f>participantsB[[#This Row],[Institution]]</f>
        <v/>
      </c>
      <c r="E70" s="161" t="str">
        <f>participantsB[[#This Row],[Country]]</f>
        <v/>
      </c>
      <c r="F70" s="161"/>
      <c r="G70" s="184" t="str">
        <f>participantsB[[#This Row],[Role]]</f>
        <v/>
      </c>
      <c r="H70" s="190" t="str">
        <f>participantsB[[#This Row],[Arrival
Date]]</f>
        <v/>
      </c>
      <c r="I70" s="190" t="str">
        <f>participantsB[[#This Row],[Departure Date]]</f>
        <v/>
      </c>
      <c r="J70" s="192"/>
      <c r="K70" s="159"/>
      <c r="L70" s="159"/>
      <c r="M70" s="162"/>
      <c r="N70" s="195" t="str">
        <f>participantsB[[#This Row],[Visa Fees]]</f>
        <v/>
      </c>
      <c r="O70" s="196"/>
      <c r="P70" s="198" t="str">
        <f>participantsB[[#This Row],[Comment]]</f>
        <v/>
      </c>
      <c r="Q70" s="185">
        <f>IFERROR(IF(participantsC[[#This Row],[Role]]="Speaker",1,INDEX(countries[Subsidy],MATCH(participantsC[[#This Row],[Country]],countries[Country],0))),0)</f>
        <v>0</v>
      </c>
      <c r="R70" s="186">
        <f>IFERROR(MAX(0,participantsC[[#This Row],[Departure Date]]-participantsC[[#This Row],[Arrival
Date]]),0)</f>
        <v>0</v>
      </c>
      <c r="S70" s="182">
        <f>IFERROR(participantsC[[#This Row],[Travel Cost]]*participantsC[[#This Row],[Multiplier]],0)</f>
        <v>0</v>
      </c>
      <c r="T70" s="182">
        <f>IFERROR(participantsC[[#This Row],[Hotel Cost]]*participantsC[[#This Row],[Multiplier]],0)</f>
        <v>0</v>
      </c>
      <c r="U70" s="182">
        <f>IFERROR(participantsC[[#This Row],[Meals Cost]]*participantsC[[#This Row],[Multiplier]],0)</f>
        <v>0</v>
      </c>
      <c r="V70" s="182">
        <f>IFERROR(participantsC[[#This Row],[Local Transport]]*participantsC[[#This Row],[Multiplier]],0)</f>
        <v>0</v>
      </c>
      <c r="W70" s="182">
        <f>IFERROR(participantsC[[#This Row],[Visa Fees]]*participantsC[[#This Row],[Multiplier]],0)</f>
        <v>0</v>
      </c>
      <c r="X70" s="182">
        <f>IFERROR(participantsC[[#This Row],[Other Expenses]]*participantsC[[#This Row],[Multiplier]],0)</f>
        <v>0</v>
      </c>
    </row>
    <row r="71" spans="1:24" x14ac:dyDescent="0.25">
      <c r="A71" s="162" t="str">
        <f>participantsB[[#This Row],[Title]]</f>
        <v/>
      </c>
      <c r="B71" s="184" t="str">
        <f>participantsB[[#This Row],[Surname]]</f>
        <v/>
      </c>
      <c r="C71" s="184" t="str">
        <f>participantsB[[#This Row],[First Name]]</f>
        <v/>
      </c>
      <c r="D71" s="184" t="str">
        <f>participantsB[[#This Row],[Institution]]</f>
        <v/>
      </c>
      <c r="E71" s="161" t="str">
        <f>participantsB[[#This Row],[Country]]</f>
        <v/>
      </c>
      <c r="F71" s="161"/>
      <c r="G71" s="184" t="str">
        <f>participantsB[[#This Row],[Role]]</f>
        <v/>
      </c>
      <c r="H71" s="190" t="str">
        <f>participantsB[[#This Row],[Arrival
Date]]</f>
        <v/>
      </c>
      <c r="I71" s="190" t="str">
        <f>participantsB[[#This Row],[Departure Date]]</f>
        <v/>
      </c>
      <c r="J71" s="192"/>
      <c r="K71" s="159"/>
      <c r="L71" s="159"/>
      <c r="M71" s="162"/>
      <c r="N71" s="195" t="str">
        <f>participantsB[[#This Row],[Visa Fees]]</f>
        <v/>
      </c>
      <c r="O71" s="196"/>
      <c r="P71" s="198" t="str">
        <f>participantsB[[#This Row],[Comment]]</f>
        <v/>
      </c>
      <c r="Q71" s="185">
        <f>IFERROR(IF(participantsC[[#This Row],[Role]]="Speaker",1,INDEX(countries[Subsidy],MATCH(participantsC[[#This Row],[Country]],countries[Country],0))),0)</f>
        <v>0</v>
      </c>
      <c r="R71" s="186">
        <f>IFERROR(MAX(0,participantsC[[#This Row],[Departure Date]]-participantsC[[#This Row],[Arrival
Date]]),0)</f>
        <v>0</v>
      </c>
      <c r="S71" s="182">
        <f>IFERROR(participantsC[[#This Row],[Travel Cost]]*participantsC[[#This Row],[Multiplier]],0)</f>
        <v>0</v>
      </c>
      <c r="T71" s="182">
        <f>IFERROR(participantsC[[#This Row],[Hotel Cost]]*participantsC[[#This Row],[Multiplier]],0)</f>
        <v>0</v>
      </c>
      <c r="U71" s="182">
        <f>IFERROR(participantsC[[#This Row],[Meals Cost]]*participantsC[[#This Row],[Multiplier]],0)</f>
        <v>0</v>
      </c>
      <c r="V71" s="182">
        <f>IFERROR(participantsC[[#This Row],[Local Transport]]*participantsC[[#This Row],[Multiplier]],0)</f>
        <v>0</v>
      </c>
      <c r="W71" s="182">
        <f>IFERROR(participantsC[[#This Row],[Visa Fees]]*participantsC[[#This Row],[Multiplier]],0)</f>
        <v>0</v>
      </c>
      <c r="X71" s="182">
        <f>IFERROR(participantsC[[#This Row],[Other Expenses]]*participantsC[[#This Row],[Multiplier]],0)</f>
        <v>0</v>
      </c>
    </row>
    <row r="72" spans="1:24" x14ac:dyDescent="0.25">
      <c r="A72" s="162" t="str">
        <f>participantsB[[#This Row],[Title]]</f>
        <v/>
      </c>
      <c r="B72" s="184" t="str">
        <f>participantsB[[#This Row],[Surname]]</f>
        <v/>
      </c>
      <c r="C72" s="184" t="str">
        <f>participantsB[[#This Row],[First Name]]</f>
        <v/>
      </c>
      <c r="D72" s="184" t="str">
        <f>participantsB[[#This Row],[Institution]]</f>
        <v/>
      </c>
      <c r="E72" s="161" t="str">
        <f>participantsB[[#This Row],[Country]]</f>
        <v/>
      </c>
      <c r="F72" s="161"/>
      <c r="G72" s="184" t="str">
        <f>participantsB[[#This Row],[Role]]</f>
        <v/>
      </c>
      <c r="H72" s="190" t="str">
        <f>participantsB[[#This Row],[Arrival
Date]]</f>
        <v/>
      </c>
      <c r="I72" s="190" t="str">
        <f>participantsB[[#This Row],[Departure Date]]</f>
        <v/>
      </c>
      <c r="J72" s="192"/>
      <c r="K72" s="159"/>
      <c r="L72" s="159"/>
      <c r="M72" s="162"/>
      <c r="N72" s="195" t="str">
        <f>participantsB[[#This Row],[Visa Fees]]</f>
        <v/>
      </c>
      <c r="O72" s="196"/>
      <c r="P72" s="198" t="str">
        <f>participantsB[[#This Row],[Comment]]</f>
        <v/>
      </c>
      <c r="Q72" s="185">
        <f>IFERROR(IF(participantsC[[#This Row],[Role]]="Speaker",1,INDEX(countries[Subsidy],MATCH(participantsC[[#This Row],[Country]],countries[Country],0))),0)</f>
        <v>0</v>
      </c>
      <c r="R72" s="186">
        <f>IFERROR(MAX(0,participantsC[[#This Row],[Departure Date]]-participantsC[[#This Row],[Arrival
Date]]),0)</f>
        <v>0</v>
      </c>
      <c r="S72" s="182">
        <f>IFERROR(participantsC[[#This Row],[Travel Cost]]*participantsC[[#This Row],[Multiplier]],0)</f>
        <v>0</v>
      </c>
      <c r="T72" s="182">
        <f>IFERROR(participantsC[[#This Row],[Hotel Cost]]*participantsC[[#This Row],[Multiplier]],0)</f>
        <v>0</v>
      </c>
      <c r="U72" s="182">
        <f>IFERROR(participantsC[[#This Row],[Meals Cost]]*participantsC[[#This Row],[Multiplier]],0)</f>
        <v>0</v>
      </c>
      <c r="V72" s="182">
        <f>IFERROR(participantsC[[#This Row],[Local Transport]]*participantsC[[#This Row],[Multiplier]],0)</f>
        <v>0</v>
      </c>
      <c r="W72" s="182">
        <f>IFERROR(participantsC[[#This Row],[Visa Fees]]*participantsC[[#This Row],[Multiplier]],0)</f>
        <v>0</v>
      </c>
      <c r="X72" s="182">
        <f>IFERROR(participantsC[[#This Row],[Other Expenses]]*participantsC[[#This Row],[Multiplier]],0)</f>
        <v>0</v>
      </c>
    </row>
    <row r="73" spans="1:24" x14ac:dyDescent="0.25">
      <c r="A73" s="162" t="str">
        <f>participantsB[[#This Row],[Title]]</f>
        <v/>
      </c>
      <c r="B73" s="184" t="str">
        <f>participantsB[[#This Row],[Surname]]</f>
        <v/>
      </c>
      <c r="C73" s="184" t="str">
        <f>participantsB[[#This Row],[First Name]]</f>
        <v/>
      </c>
      <c r="D73" s="184" t="str">
        <f>participantsB[[#This Row],[Institution]]</f>
        <v/>
      </c>
      <c r="E73" s="161" t="str">
        <f>participantsB[[#This Row],[Country]]</f>
        <v/>
      </c>
      <c r="F73" s="161"/>
      <c r="G73" s="184" t="str">
        <f>participantsB[[#This Row],[Role]]</f>
        <v/>
      </c>
      <c r="H73" s="190" t="str">
        <f>participantsB[[#This Row],[Arrival
Date]]</f>
        <v/>
      </c>
      <c r="I73" s="190" t="str">
        <f>participantsB[[#This Row],[Departure Date]]</f>
        <v/>
      </c>
      <c r="J73" s="192"/>
      <c r="K73" s="159"/>
      <c r="L73" s="159"/>
      <c r="M73" s="162"/>
      <c r="N73" s="195" t="str">
        <f>participantsB[[#This Row],[Visa Fees]]</f>
        <v/>
      </c>
      <c r="O73" s="196"/>
      <c r="P73" s="198" t="str">
        <f>participantsB[[#This Row],[Comment]]</f>
        <v/>
      </c>
      <c r="Q73" s="185">
        <f>IFERROR(IF(participantsC[[#This Row],[Role]]="Speaker",1,INDEX(countries[Subsidy],MATCH(participantsC[[#This Row],[Country]],countries[Country],0))),0)</f>
        <v>0</v>
      </c>
      <c r="R73" s="186">
        <f>IFERROR(MAX(0,participantsC[[#This Row],[Departure Date]]-participantsC[[#This Row],[Arrival
Date]]),0)</f>
        <v>0</v>
      </c>
      <c r="S73" s="182">
        <f>IFERROR(participantsC[[#This Row],[Travel Cost]]*participantsC[[#This Row],[Multiplier]],0)</f>
        <v>0</v>
      </c>
      <c r="T73" s="182">
        <f>IFERROR(participantsC[[#This Row],[Hotel Cost]]*participantsC[[#This Row],[Multiplier]],0)</f>
        <v>0</v>
      </c>
      <c r="U73" s="182">
        <f>IFERROR(participantsC[[#This Row],[Meals Cost]]*participantsC[[#This Row],[Multiplier]],0)</f>
        <v>0</v>
      </c>
      <c r="V73" s="182">
        <f>IFERROR(participantsC[[#This Row],[Local Transport]]*participantsC[[#This Row],[Multiplier]],0)</f>
        <v>0</v>
      </c>
      <c r="W73" s="182">
        <f>IFERROR(participantsC[[#This Row],[Visa Fees]]*participantsC[[#This Row],[Multiplier]],0)</f>
        <v>0</v>
      </c>
      <c r="X73" s="182">
        <f>IFERROR(participantsC[[#This Row],[Other Expenses]]*participantsC[[#This Row],[Multiplier]],0)</f>
        <v>0</v>
      </c>
    </row>
    <row r="74" spans="1:24" x14ac:dyDescent="0.25">
      <c r="A74" s="162" t="str">
        <f>participantsB[[#This Row],[Title]]</f>
        <v/>
      </c>
      <c r="B74" s="184" t="str">
        <f>participantsB[[#This Row],[Surname]]</f>
        <v/>
      </c>
      <c r="C74" s="184" t="str">
        <f>participantsB[[#This Row],[First Name]]</f>
        <v/>
      </c>
      <c r="D74" s="184" t="str">
        <f>participantsB[[#This Row],[Institution]]</f>
        <v/>
      </c>
      <c r="E74" s="161" t="str">
        <f>participantsB[[#This Row],[Country]]</f>
        <v/>
      </c>
      <c r="F74" s="161"/>
      <c r="G74" s="184" t="str">
        <f>participantsB[[#This Row],[Role]]</f>
        <v/>
      </c>
      <c r="H74" s="190" t="str">
        <f>participantsB[[#This Row],[Arrival
Date]]</f>
        <v/>
      </c>
      <c r="I74" s="190" t="str">
        <f>participantsB[[#This Row],[Departure Date]]</f>
        <v/>
      </c>
      <c r="J74" s="192"/>
      <c r="K74" s="159"/>
      <c r="L74" s="159"/>
      <c r="M74" s="162"/>
      <c r="N74" s="195" t="str">
        <f>participantsB[[#This Row],[Visa Fees]]</f>
        <v/>
      </c>
      <c r="O74" s="196"/>
      <c r="P74" s="198" t="str">
        <f>participantsB[[#This Row],[Comment]]</f>
        <v/>
      </c>
      <c r="Q74" s="185">
        <f>IFERROR(IF(participantsC[[#This Row],[Role]]="Speaker",1,INDEX(countries[Subsidy],MATCH(participantsC[[#This Row],[Country]],countries[Country],0))),0)</f>
        <v>0</v>
      </c>
      <c r="R74" s="186">
        <f>IFERROR(MAX(0,participantsC[[#This Row],[Departure Date]]-participantsC[[#This Row],[Arrival
Date]]),0)</f>
        <v>0</v>
      </c>
      <c r="S74" s="182">
        <f>IFERROR(participantsC[[#This Row],[Travel Cost]]*participantsC[[#This Row],[Multiplier]],0)</f>
        <v>0</v>
      </c>
      <c r="T74" s="182">
        <f>IFERROR(participantsC[[#This Row],[Hotel Cost]]*participantsC[[#This Row],[Multiplier]],0)</f>
        <v>0</v>
      </c>
      <c r="U74" s="182">
        <f>IFERROR(participantsC[[#This Row],[Meals Cost]]*participantsC[[#This Row],[Multiplier]],0)</f>
        <v>0</v>
      </c>
      <c r="V74" s="182">
        <f>IFERROR(participantsC[[#This Row],[Local Transport]]*participantsC[[#This Row],[Multiplier]],0)</f>
        <v>0</v>
      </c>
      <c r="W74" s="182">
        <f>IFERROR(participantsC[[#This Row],[Visa Fees]]*participantsC[[#This Row],[Multiplier]],0)</f>
        <v>0</v>
      </c>
      <c r="X74" s="182">
        <f>IFERROR(participantsC[[#This Row],[Other Expenses]]*participantsC[[#This Row],[Multiplier]],0)</f>
        <v>0</v>
      </c>
    </row>
    <row r="75" spans="1:24" x14ac:dyDescent="0.25">
      <c r="A75" s="162" t="str">
        <f>participantsB[[#This Row],[Title]]</f>
        <v/>
      </c>
      <c r="B75" s="184" t="str">
        <f>participantsB[[#This Row],[Surname]]</f>
        <v/>
      </c>
      <c r="C75" s="184" t="str">
        <f>participantsB[[#This Row],[First Name]]</f>
        <v/>
      </c>
      <c r="D75" s="184" t="str">
        <f>participantsB[[#This Row],[Institution]]</f>
        <v/>
      </c>
      <c r="E75" s="161" t="str">
        <f>participantsB[[#This Row],[Country]]</f>
        <v/>
      </c>
      <c r="F75" s="161"/>
      <c r="G75" s="184" t="str">
        <f>participantsB[[#This Row],[Role]]</f>
        <v/>
      </c>
      <c r="H75" s="190" t="str">
        <f>participantsB[[#This Row],[Arrival
Date]]</f>
        <v/>
      </c>
      <c r="I75" s="190" t="str">
        <f>participantsB[[#This Row],[Departure Date]]</f>
        <v/>
      </c>
      <c r="J75" s="192"/>
      <c r="K75" s="159"/>
      <c r="L75" s="159"/>
      <c r="M75" s="162"/>
      <c r="N75" s="195" t="str">
        <f>participantsB[[#This Row],[Visa Fees]]</f>
        <v/>
      </c>
      <c r="O75" s="196"/>
      <c r="P75" s="198" t="str">
        <f>participantsB[[#This Row],[Comment]]</f>
        <v/>
      </c>
      <c r="Q75" s="185">
        <f>IFERROR(IF(participantsC[[#This Row],[Role]]="Speaker",1,INDEX(countries[Subsidy],MATCH(participantsC[[#This Row],[Country]],countries[Country],0))),0)</f>
        <v>0</v>
      </c>
      <c r="R75" s="186">
        <f>IFERROR(MAX(0,participantsC[[#This Row],[Departure Date]]-participantsC[[#This Row],[Arrival
Date]]),0)</f>
        <v>0</v>
      </c>
      <c r="S75" s="182">
        <f>IFERROR(participantsC[[#This Row],[Travel Cost]]*participantsC[[#This Row],[Multiplier]],0)</f>
        <v>0</v>
      </c>
      <c r="T75" s="182">
        <f>IFERROR(participantsC[[#This Row],[Hotel Cost]]*participantsC[[#This Row],[Multiplier]],0)</f>
        <v>0</v>
      </c>
      <c r="U75" s="182">
        <f>IFERROR(participantsC[[#This Row],[Meals Cost]]*participantsC[[#This Row],[Multiplier]],0)</f>
        <v>0</v>
      </c>
      <c r="V75" s="182">
        <f>IFERROR(participantsC[[#This Row],[Local Transport]]*participantsC[[#This Row],[Multiplier]],0)</f>
        <v>0</v>
      </c>
      <c r="W75" s="182">
        <f>IFERROR(participantsC[[#This Row],[Visa Fees]]*participantsC[[#This Row],[Multiplier]],0)</f>
        <v>0</v>
      </c>
      <c r="X75" s="182">
        <f>IFERROR(participantsC[[#This Row],[Other Expenses]]*participantsC[[#This Row],[Multiplier]],0)</f>
        <v>0</v>
      </c>
    </row>
    <row r="76" spans="1:24" x14ac:dyDescent="0.25">
      <c r="A76" s="162" t="str">
        <f>participantsB[[#This Row],[Title]]</f>
        <v/>
      </c>
      <c r="B76" s="184" t="str">
        <f>participantsB[[#This Row],[Surname]]</f>
        <v/>
      </c>
      <c r="C76" s="184" t="str">
        <f>participantsB[[#This Row],[First Name]]</f>
        <v/>
      </c>
      <c r="D76" s="184" t="str">
        <f>participantsB[[#This Row],[Institution]]</f>
        <v/>
      </c>
      <c r="E76" s="161" t="str">
        <f>participantsB[[#This Row],[Country]]</f>
        <v/>
      </c>
      <c r="F76" s="161"/>
      <c r="G76" s="184" t="str">
        <f>participantsB[[#This Row],[Role]]</f>
        <v/>
      </c>
      <c r="H76" s="190" t="str">
        <f>participantsB[[#This Row],[Arrival
Date]]</f>
        <v/>
      </c>
      <c r="I76" s="190" t="str">
        <f>participantsB[[#This Row],[Departure Date]]</f>
        <v/>
      </c>
      <c r="J76" s="192"/>
      <c r="K76" s="159"/>
      <c r="L76" s="159"/>
      <c r="M76" s="162"/>
      <c r="N76" s="195" t="str">
        <f>participantsB[[#This Row],[Visa Fees]]</f>
        <v/>
      </c>
      <c r="O76" s="196"/>
      <c r="P76" s="198" t="str">
        <f>participantsB[[#This Row],[Comment]]</f>
        <v/>
      </c>
      <c r="Q76" s="185">
        <f>IFERROR(IF(participantsC[[#This Row],[Role]]="Speaker",1,INDEX(countries[Subsidy],MATCH(participantsC[[#This Row],[Country]],countries[Country],0))),0)</f>
        <v>0</v>
      </c>
      <c r="R76" s="186">
        <f>IFERROR(MAX(0,participantsC[[#This Row],[Departure Date]]-participantsC[[#This Row],[Arrival
Date]]),0)</f>
        <v>0</v>
      </c>
      <c r="S76" s="182">
        <f>IFERROR(participantsC[[#This Row],[Travel Cost]]*participantsC[[#This Row],[Multiplier]],0)</f>
        <v>0</v>
      </c>
      <c r="T76" s="182">
        <f>IFERROR(participantsC[[#This Row],[Hotel Cost]]*participantsC[[#This Row],[Multiplier]],0)</f>
        <v>0</v>
      </c>
      <c r="U76" s="182">
        <f>IFERROR(participantsC[[#This Row],[Meals Cost]]*participantsC[[#This Row],[Multiplier]],0)</f>
        <v>0</v>
      </c>
      <c r="V76" s="182">
        <f>IFERROR(participantsC[[#This Row],[Local Transport]]*participantsC[[#This Row],[Multiplier]],0)</f>
        <v>0</v>
      </c>
      <c r="W76" s="182">
        <f>IFERROR(participantsC[[#This Row],[Visa Fees]]*participantsC[[#This Row],[Multiplier]],0)</f>
        <v>0</v>
      </c>
      <c r="X76" s="182">
        <f>IFERROR(participantsC[[#This Row],[Other Expenses]]*participantsC[[#This Row],[Multiplier]],0)</f>
        <v>0</v>
      </c>
    </row>
    <row r="77" spans="1:24" x14ac:dyDescent="0.25">
      <c r="A77" s="162" t="str">
        <f>participantsB[[#This Row],[Title]]</f>
        <v/>
      </c>
      <c r="B77" s="184" t="str">
        <f>participantsB[[#This Row],[Surname]]</f>
        <v/>
      </c>
      <c r="C77" s="184" t="str">
        <f>participantsB[[#This Row],[First Name]]</f>
        <v/>
      </c>
      <c r="D77" s="184" t="str">
        <f>participantsB[[#This Row],[Institution]]</f>
        <v/>
      </c>
      <c r="E77" s="161" t="str">
        <f>participantsB[[#This Row],[Country]]</f>
        <v/>
      </c>
      <c r="F77" s="161"/>
      <c r="G77" s="184" t="str">
        <f>participantsB[[#This Row],[Role]]</f>
        <v/>
      </c>
      <c r="H77" s="190" t="str">
        <f>participantsB[[#This Row],[Arrival
Date]]</f>
        <v/>
      </c>
      <c r="I77" s="190" t="str">
        <f>participantsB[[#This Row],[Departure Date]]</f>
        <v/>
      </c>
      <c r="J77" s="192"/>
      <c r="K77" s="159"/>
      <c r="L77" s="159"/>
      <c r="M77" s="162"/>
      <c r="N77" s="195" t="str">
        <f>participantsB[[#This Row],[Visa Fees]]</f>
        <v/>
      </c>
      <c r="O77" s="196"/>
      <c r="P77" s="198" t="str">
        <f>participantsB[[#This Row],[Comment]]</f>
        <v/>
      </c>
      <c r="Q77" s="185">
        <f>IFERROR(IF(participantsC[[#This Row],[Role]]="Speaker",1,INDEX(countries[Subsidy],MATCH(participantsC[[#This Row],[Country]],countries[Country],0))),0)</f>
        <v>0</v>
      </c>
      <c r="R77" s="186">
        <f>IFERROR(MAX(0,participantsC[[#This Row],[Departure Date]]-participantsC[[#This Row],[Arrival
Date]]),0)</f>
        <v>0</v>
      </c>
      <c r="S77" s="182">
        <f>IFERROR(participantsC[[#This Row],[Travel Cost]]*participantsC[[#This Row],[Multiplier]],0)</f>
        <v>0</v>
      </c>
      <c r="T77" s="182">
        <f>IFERROR(participantsC[[#This Row],[Hotel Cost]]*participantsC[[#This Row],[Multiplier]],0)</f>
        <v>0</v>
      </c>
      <c r="U77" s="182">
        <f>IFERROR(participantsC[[#This Row],[Meals Cost]]*participantsC[[#This Row],[Multiplier]],0)</f>
        <v>0</v>
      </c>
      <c r="V77" s="182">
        <f>IFERROR(participantsC[[#This Row],[Local Transport]]*participantsC[[#This Row],[Multiplier]],0)</f>
        <v>0</v>
      </c>
      <c r="W77" s="182">
        <f>IFERROR(participantsC[[#This Row],[Visa Fees]]*participantsC[[#This Row],[Multiplier]],0)</f>
        <v>0</v>
      </c>
      <c r="X77" s="182">
        <f>IFERROR(participantsC[[#This Row],[Other Expenses]]*participantsC[[#This Row],[Multiplier]],0)</f>
        <v>0</v>
      </c>
    </row>
    <row r="78" spans="1:24" x14ac:dyDescent="0.25">
      <c r="A78" s="162" t="str">
        <f>participantsB[[#This Row],[Title]]</f>
        <v/>
      </c>
      <c r="B78" s="184" t="str">
        <f>participantsB[[#This Row],[Surname]]</f>
        <v/>
      </c>
      <c r="C78" s="184" t="str">
        <f>participantsB[[#This Row],[First Name]]</f>
        <v/>
      </c>
      <c r="D78" s="184" t="str">
        <f>participantsB[[#This Row],[Institution]]</f>
        <v/>
      </c>
      <c r="E78" s="161" t="str">
        <f>participantsB[[#This Row],[Country]]</f>
        <v/>
      </c>
      <c r="F78" s="161"/>
      <c r="G78" s="184" t="str">
        <f>participantsB[[#This Row],[Role]]</f>
        <v/>
      </c>
      <c r="H78" s="190" t="str">
        <f>participantsB[[#This Row],[Arrival
Date]]</f>
        <v/>
      </c>
      <c r="I78" s="190" t="str">
        <f>participantsB[[#This Row],[Departure Date]]</f>
        <v/>
      </c>
      <c r="J78" s="192"/>
      <c r="K78" s="159"/>
      <c r="L78" s="159"/>
      <c r="M78" s="162"/>
      <c r="N78" s="195" t="str">
        <f>participantsB[[#This Row],[Visa Fees]]</f>
        <v/>
      </c>
      <c r="O78" s="196"/>
      <c r="P78" s="198" t="str">
        <f>participantsB[[#This Row],[Comment]]</f>
        <v/>
      </c>
      <c r="Q78" s="185">
        <f>IFERROR(IF(participantsC[[#This Row],[Role]]="Speaker",1,INDEX(countries[Subsidy],MATCH(participantsC[[#This Row],[Country]],countries[Country],0))),0)</f>
        <v>0</v>
      </c>
      <c r="R78" s="186">
        <f>IFERROR(MAX(0,participantsC[[#This Row],[Departure Date]]-participantsC[[#This Row],[Arrival
Date]]),0)</f>
        <v>0</v>
      </c>
      <c r="S78" s="182">
        <f>IFERROR(participantsC[[#This Row],[Travel Cost]]*participantsC[[#This Row],[Multiplier]],0)</f>
        <v>0</v>
      </c>
      <c r="T78" s="182">
        <f>IFERROR(participantsC[[#This Row],[Hotel Cost]]*participantsC[[#This Row],[Multiplier]],0)</f>
        <v>0</v>
      </c>
      <c r="U78" s="182">
        <f>IFERROR(participantsC[[#This Row],[Meals Cost]]*participantsC[[#This Row],[Multiplier]],0)</f>
        <v>0</v>
      </c>
      <c r="V78" s="182">
        <f>IFERROR(participantsC[[#This Row],[Local Transport]]*participantsC[[#This Row],[Multiplier]],0)</f>
        <v>0</v>
      </c>
      <c r="W78" s="182">
        <f>IFERROR(participantsC[[#This Row],[Visa Fees]]*participantsC[[#This Row],[Multiplier]],0)</f>
        <v>0</v>
      </c>
      <c r="X78" s="182">
        <f>IFERROR(participantsC[[#This Row],[Other Expenses]]*participantsC[[#This Row],[Multiplier]],0)</f>
        <v>0</v>
      </c>
    </row>
    <row r="79" spans="1:24" x14ac:dyDescent="0.25">
      <c r="A79" s="162" t="str">
        <f>participantsB[[#This Row],[Title]]</f>
        <v/>
      </c>
      <c r="B79" s="184" t="str">
        <f>participantsB[[#This Row],[Surname]]</f>
        <v/>
      </c>
      <c r="C79" s="184" t="str">
        <f>participantsB[[#This Row],[First Name]]</f>
        <v/>
      </c>
      <c r="D79" s="184" t="str">
        <f>participantsB[[#This Row],[Institution]]</f>
        <v/>
      </c>
      <c r="E79" s="161" t="str">
        <f>participantsB[[#This Row],[Country]]</f>
        <v/>
      </c>
      <c r="F79" s="161"/>
      <c r="G79" s="184" t="str">
        <f>participantsB[[#This Row],[Role]]</f>
        <v/>
      </c>
      <c r="H79" s="190" t="str">
        <f>participantsB[[#This Row],[Arrival
Date]]</f>
        <v/>
      </c>
      <c r="I79" s="190" t="str">
        <f>participantsB[[#This Row],[Departure Date]]</f>
        <v/>
      </c>
      <c r="J79" s="192"/>
      <c r="K79" s="159"/>
      <c r="L79" s="159"/>
      <c r="M79" s="162"/>
      <c r="N79" s="195" t="str">
        <f>participantsB[[#This Row],[Visa Fees]]</f>
        <v/>
      </c>
      <c r="O79" s="196"/>
      <c r="P79" s="198" t="str">
        <f>participantsB[[#This Row],[Comment]]</f>
        <v/>
      </c>
      <c r="Q79" s="185">
        <f>IFERROR(IF(participantsC[[#This Row],[Role]]="Speaker",1,INDEX(countries[Subsidy],MATCH(participantsC[[#This Row],[Country]],countries[Country],0))),0)</f>
        <v>0</v>
      </c>
      <c r="R79" s="186">
        <f>IFERROR(MAX(0,participantsC[[#This Row],[Departure Date]]-participantsC[[#This Row],[Arrival
Date]]),0)</f>
        <v>0</v>
      </c>
      <c r="S79" s="182">
        <f>IFERROR(participantsC[[#This Row],[Travel Cost]]*participantsC[[#This Row],[Multiplier]],0)</f>
        <v>0</v>
      </c>
      <c r="T79" s="182">
        <f>IFERROR(participantsC[[#This Row],[Hotel Cost]]*participantsC[[#This Row],[Multiplier]],0)</f>
        <v>0</v>
      </c>
      <c r="U79" s="182">
        <f>IFERROR(participantsC[[#This Row],[Meals Cost]]*participantsC[[#This Row],[Multiplier]],0)</f>
        <v>0</v>
      </c>
      <c r="V79" s="182">
        <f>IFERROR(participantsC[[#This Row],[Local Transport]]*participantsC[[#This Row],[Multiplier]],0)</f>
        <v>0</v>
      </c>
      <c r="W79" s="182">
        <f>IFERROR(participantsC[[#This Row],[Visa Fees]]*participantsC[[#This Row],[Multiplier]],0)</f>
        <v>0</v>
      </c>
      <c r="X79" s="182">
        <f>IFERROR(participantsC[[#This Row],[Other Expenses]]*participantsC[[#This Row],[Multiplier]],0)</f>
        <v>0</v>
      </c>
    </row>
    <row r="80" spans="1:24" x14ac:dyDescent="0.25">
      <c r="A80" s="162" t="str">
        <f>participantsB[[#This Row],[Title]]</f>
        <v/>
      </c>
      <c r="B80" s="184" t="str">
        <f>participantsB[[#This Row],[Surname]]</f>
        <v/>
      </c>
      <c r="C80" s="184" t="str">
        <f>participantsB[[#This Row],[First Name]]</f>
        <v/>
      </c>
      <c r="D80" s="184" t="str">
        <f>participantsB[[#This Row],[Institution]]</f>
        <v/>
      </c>
      <c r="E80" s="161" t="str">
        <f>participantsB[[#This Row],[Country]]</f>
        <v/>
      </c>
      <c r="F80" s="161"/>
      <c r="G80" s="184" t="str">
        <f>participantsB[[#This Row],[Role]]</f>
        <v/>
      </c>
      <c r="H80" s="190" t="str">
        <f>participantsB[[#This Row],[Arrival
Date]]</f>
        <v/>
      </c>
      <c r="I80" s="190" t="str">
        <f>participantsB[[#This Row],[Departure Date]]</f>
        <v/>
      </c>
      <c r="J80" s="192"/>
      <c r="K80" s="159"/>
      <c r="L80" s="159"/>
      <c r="M80" s="162"/>
      <c r="N80" s="195" t="str">
        <f>participantsB[[#This Row],[Visa Fees]]</f>
        <v/>
      </c>
      <c r="O80" s="196"/>
      <c r="P80" s="198" t="str">
        <f>participantsB[[#This Row],[Comment]]</f>
        <v/>
      </c>
      <c r="Q80" s="185">
        <f>IFERROR(IF(participantsC[[#This Row],[Role]]="Speaker",1,INDEX(countries[Subsidy],MATCH(participantsC[[#This Row],[Country]],countries[Country],0))),0)</f>
        <v>0</v>
      </c>
      <c r="R80" s="186">
        <f>IFERROR(MAX(0,participantsC[[#This Row],[Departure Date]]-participantsC[[#This Row],[Arrival
Date]]),0)</f>
        <v>0</v>
      </c>
      <c r="S80" s="182">
        <f>IFERROR(participantsC[[#This Row],[Travel Cost]]*participantsC[[#This Row],[Multiplier]],0)</f>
        <v>0</v>
      </c>
      <c r="T80" s="182">
        <f>IFERROR(participantsC[[#This Row],[Hotel Cost]]*participantsC[[#This Row],[Multiplier]],0)</f>
        <v>0</v>
      </c>
      <c r="U80" s="182">
        <f>IFERROR(participantsC[[#This Row],[Meals Cost]]*participantsC[[#This Row],[Multiplier]],0)</f>
        <v>0</v>
      </c>
      <c r="V80" s="182">
        <f>IFERROR(participantsC[[#This Row],[Local Transport]]*participantsC[[#This Row],[Multiplier]],0)</f>
        <v>0</v>
      </c>
      <c r="W80" s="182">
        <f>IFERROR(participantsC[[#This Row],[Visa Fees]]*participantsC[[#This Row],[Multiplier]],0)</f>
        <v>0</v>
      </c>
      <c r="X80" s="182">
        <f>IFERROR(participantsC[[#This Row],[Other Expenses]]*participantsC[[#This Row],[Multiplier]],0)</f>
        <v>0</v>
      </c>
    </row>
    <row r="81" spans="1:24" x14ac:dyDescent="0.25">
      <c r="A81" s="162" t="str">
        <f>participantsB[[#This Row],[Title]]</f>
        <v/>
      </c>
      <c r="B81" s="184" t="str">
        <f>participantsB[[#This Row],[Surname]]</f>
        <v/>
      </c>
      <c r="C81" s="184" t="str">
        <f>participantsB[[#This Row],[First Name]]</f>
        <v/>
      </c>
      <c r="D81" s="184" t="str">
        <f>participantsB[[#This Row],[Institution]]</f>
        <v/>
      </c>
      <c r="E81" s="161" t="str">
        <f>participantsB[[#This Row],[Country]]</f>
        <v/>
      </c>
      <c r="F81" s="161"/>
      <c r="G81" s="184" t="str">
        <f>participantsB[[#This Row],[Role]]</f>
        <v/>
      </c>
      <c r="H81" s="190" t="str">
        <f>participantsB[[#This Row],[Arrival
Date]]</f>
        <v/>
      </c>
      <c r="I81" s="190" t="str">
        <f>participantsB[[#This Row],[Departure Date]]</f>
        <v/>
      </c>
      <c r="J81" s="192"/>
      <c r="K81" s="159"/>
      <c r="L81" s="159"/>
      <c r="M81" s="162"/>
      <c r="N81" s="195" t="str">
        <f>participantsB[[#This Row],[Visa Fees]]</f>
        <v/>
      </c>
      <c r="O81" s="196"/>
      <c r="P81" s="198" t="str">
        <f>participantsB[[#This Row],[Comment]]</f>
        <v/>
      </c>
      <c r="Q81" s="185">
        <f>IFERROR(IF(participantsC[[#This Row],[Role]]="Speaker",1,INDEX(countries[Subsidy],MATCH(participantsC[[#This Row],[Country]],countries[Country],0))),0)</f>
        <v>0</v>
      </c>
      <c r="R81" s="186">
        <f>IFERROR(MAX(0,participantsC[[#This Row],[Departure Date]]-participantsC[[#This Row],[Arrival
Date]]),0)</f>
        <v>0</v>
      </c>
      <c r="S81" s="182">
        <f>IFERROR(participantsC[[#This Row],[Travel Cost]]*participantsC[[#This Row],[Multiplier]],0)</f>
        <v>0</v>
      </c>
      <c r="T81" s="182">
        <f>IFERROR(participantsC[[#This Row],[Hotel Cost]]*participantsC[[#This Row],[Multiplier]],0)</f>
        <v>0</v>
      </c>
      <c r="U81" s="182">
        <f>IFERROR(participantsC[[#This Row],[Meals Cost]]*participantsC[[#This Row],[Multiplier]],0)</f>
        <v>0</v>
      </c>
      <c r="V81" s="182">
        <f>IFERROR(participantsC[[#This Row],[Local Transport]]*participantsC[[#This Row],[Multiplier]],0)</f>
        <v>0</v>
      </c>
      <c r="W81" s="182">
        <f>IFERROR(participantsC[[#This Row],[Visa Fees]]*participantsC[[#This Row],[Multiplier]],0)</f>
        <v>0</v>
      </c>
      <c r="X81" s="182">
        <f>IFERROR(participantsC[[#This Row],[Other Expenses]]*participantsC[[#This Row],[Multiplier]],0)</f>
        <v>0</v>
      </c>
    </row>
    <row r="82" spans="1:24" x14ac:dyDescent="0.25">
      <c r="A82" s="162" t="str">
        <f>participantsB[[#This Row],[Title]]</f>
        <v/>
      </c>
      <c r="B82" s="184" t="str">
        <f>participantsB[[#This Row],[Surname]]</f>
        <v/>
      </c>
      <c r="C82" s="184" t="str">
        <f>participantsB[[#This Row],[First Name]]</f>
        <v/>
      </c>
      <c r="D82" s="184" t="str">
        <f>participantsB[[#This Row],[Institution]]</f>
        <v/>
      </c>
      <c r="E82" s="161" t="str">
        <f>participantsB[[#This Row],[Country]]</f>
        <v/>
      </c>
      <c r="F82" s="161"/>
      <c r="G82" s="184" t="str">
        <f>participantsB[[#This Row],[Role]]</f>
        <v/>
      </c>
      <c r="H82" s="190" t="str">
        <f>participantsB[[#This Row],[Arrival
Date]]</f>
        <v/>
      </c>
      <c r="I82" s="190" t="str">
        <f>participantsB[[#This Row],[Departure Date]]</f>
        <v/>
      </c>
      <c r="J82" s="192"/>
      <c r="K82" s="159"/>
      <c r="L82" s="159"/>
      <c r="M82" s="162"/>
      <c r="N82" s="195" t="str">
        <f>participantsB[[#This Row],[Visa Fees]]</f>
        <v/>
      </c>
      <c r="O82" s="196"/>
      <c r="P82" s="198" t="str">
        <f>participantsB[[#This Row],[Comment]]</f>
        <v/>
      </c>
      <c r="Q82" s="185">
        <f>IFERROR(IF(participantsC[[#This Row],[Role]]="Speaker",1,INDEX(countries[Subsidy],MATCH(participantsC[[#This Row],[Country]],countries[Country],0))),0)</f>
        <v>0</v>
      </c>
      <c r="R82" s="186">
        <f>IFERROR(MAX(0,participantsC[[#This Row],[Departure Date]]-participantsC[[#This Row],[Arrival
Date]]),0)</f>
        <v>0</v>
      </c>
      <c r="S82" s="182">
        <f>IFERROR(participantsC[[#This Row],[Travel Cost]]*participantsC[[#This Row],[Multiplier]],0)</f>
        <v>0</v>
      </c>
      <c r="T82" s="182">
        <f>IFERROR(participantsC[[#This Row],[Hotel Cost]]*participantsC[[#This Row],[Multiplier]],0)</f>
        <v>0</v>
      </c>
      <c r="U82" s="182">
        <f>IFERROR(participantsC[[#This Row],[Meals Cost]]*participantsC[[#This Row],[Multiplier]],0)</f>
        <v>0</v>
      </c>
      <c r="V82" s="182">
        <f>IFERROR(participantsC[[#This Row],[Local Transport]]*participantsC[[#This Row],[Multiplier]],0)</f>
        <v>0</v>
      </c>
      <c r="W82" s="182">
        <f>IFERROR(participantsC[[#This Row],[Visa Fees]]*participantsC[[#This Row],[Multiplier]],0)</f>
        <v>0</v>
      </c>
      <c r="X82" s="182">
        <f>IFERROR(participantsC[[#This Row],[Other Expenses]]*participantsC[[#This Row],[Multiplier]],0)</f>
        <v>0</v>
      </c>
    </row>
    <row r="83" spans="1:24" x14ac:dyDescent="0.25">
      <c r="A83" s="162" t="str">
        <f>participantsB[[#This Row],[Title]]</f>
        <v/>
      </c>
      <c r="B83" s="184" t="str">
        <f>participantsB[[#This Row],[Surname]]</f>
        <v/>
      </c>
      <c r="C83" s="184" t="str">
        <f>participantsB[[#This Row],[First Name]]</f>
        <v/>
      </c>
      <c r="D83" s="184" t="str">
        <f>participantsB[[#This Row],[Institution]]</f>
        <v/>
      </c>
      <c r="E83" s="161" t="str">
        <f>participantsB[[#This Row],[Country]]</f>
        <v/>
      </c>
      <c r="F83" s="161"/>
      <c r="G83" s="184" t="str">
        <f>participantsB[[#This Row],[Role]]</f>
        <v/>
      </c>
      <c r="H83" s="190" t="str">
        <f>participantsB[[#This Row],[Arrival
Date]]</f>
        <v/>
      </c>
      <c r="I83" s="190" t="str">
        <f>participantsB[[#This Row],[Departure Date]]</f>
        <v/>
      </c>
      <c r="J83" s="192"/>
      <c r="K83" s="159"/>
      <c r="L83" s="159"/>
      <c r="M83" s="162"/>
      <c r="N83" s="195" t="str">
        <f>participantsB[[#This Row],[Visa Fees]]</f>
        <v/>
      </c>
      <c r="O83" s="196"/>
      <c r="P83" s="198" t="str">
        <f>participantsB[[#This Row],[Comment]]</f>
        <v/>
      </c>
      <c r="Q83" s="185">
        <f>IFERROR(IF(participantsC[[#This Row],[Role]]="Speaker",1,INDEX(countries[Subsidy],MATCH(participantsC[[#This Row],[Country]],countries[Country],0))),0)</f>
        <v>0</v>
      </c>
      <c r="R83" s="186">
        <f>IFERROR(MAX(0,participantsC[[#This Row],[Departure Date]]-participantsC[[#This Row],[Arrival
Date]]),0)</f>
        <v>0</v>
      </c>
      <c r="S83" s="182">
        <f>IFERROR(participantsC[[#This Row],[Travel Cost]]*participantsC[[#This Row],[Multiplier]],0)</f>
        <v>0</v>
      </c>
      <c r="T83" s="182">
        <f>IFERROR(participantsC[[#This Row],[Hotel Cost]]*participantsC[[#This Row],[Multiplier]],0)</f>
        <v>0</v>
      </c>
      <c r="U83" s="182">
        <f>IFERROR(participantsC[[#This Row],[Meals Cost]]*participantsC[[#This Row],[Multiplier]],0)</f>
        <v>0</v>
      </c>
      <c r="V83" s="182">
        <f>IFERROR(participantsC[[#This Row],[Local Transport]]*participantsC[[#This Row],[Multiplier]],0)</f>
        <v>0</v>
      </c>
      <c r="W83" s="182">
        <f>IFERROR(participantsC[[#This Row],[Visa Fees]]*participantsC[[#This Row],[Multiplier]],0)</f>
        <v>0</v>
      </c>
      <c r="X83" s="182">
        <f>IFERROR(participantsC[[#This Row],[Other Expenses]]*participantsC[[#This Row],[Multiplier]],0)</f>
        <v>0</v>
      </c>
    </row>
    <row r="84" spans="1:24" x14ac:dyDescent="0.25">
      <c r="A84" s="162" t="str">
        <f>participantsB[[#This Row],[Title]]</f>
        <v/>
      </c>
      <c r="B84" s="184" t="str">
        <f>participantsB[[#This Row],[Surname]]</f>
        <v/>
      </c>
      <c r="C84" s="184" t="str">
        <f>participantsB[[#This Row],[First Name]]</f>
        <v/>
      </c>
      <c r="D84" s="184" t="str">
        <f>participantsB[[#This Row],[Institution]]</f>
        <v/>
      </c>
      <c r="E84" s="161" t="str">
        <f>participantsB[[#This Row],[Country]]</f>
        <v/>
      </c>
      <c r="F84" s="161"/>
      <c r="G84" s="184" t="str">
        <f>participantsB[[#This Row],[Role]]</f>
        <v/>
      </c>
      <c r="H84" s="190" t="str">
        <f>participantsB[[#This Row],[Arrival
Date]]</f>
        <v/>
      </c>
      <c r="I84" s="190" t="str">
        <f>participantsB[[#This Row],[Departure Date]]</f>
        <v/>
      </c>
      <c r="J84" s="192"/>
      <c r="K84" s="159"/>
      <c r="L84" s="159"/>
      <c r="M84" s="162"/>
      <c r="N84" s="195" t="str">
        <f>participantsB[[#This Row],[Visa Fees]]</f>
        <v/>
      </c>
      <c r="O84" s="196"/>
      <c r="P84" s="198" t="str">
        <f>participantsB[[#This Row],[Comment]]</f>
        <v/>
      </c>
      <c r="Q84" s="185">
        <f>IFERROR(IF(participantsC[[#This Row],[Role]]="Speaker",1,INDEX(countries[Subsidy],MATCH(participantsC[[#This Row],[Country]],countries[Country],0))),0)</f>
        <v>0</v>
      </c>
      <c r="R84" s="186">
        <f>IFERROR(MAX(0,participantsC[[#This Row],[Departure Date]]-participantsC[[#This Row],[Arrival
Date]]),0)</f>
        <v>0</v>
      </c>
      <c r="S84" s="182">
        <f>IFERROR(participantsC[[#This Row],[Travel Cost]]*participantsC[[#This Row],[Multiplier]],0)</f>
        <v>0</v>
      </c>
      <c r="T84" s="182">
        <f>IFERROR(participantsC[[#This Row],[Hotel Cost]]*participantsC[[#This Row],[Multiplier]],0)</f>
        <v>0</v>
      </c>
      <c r="U84" s="182">
        <f>IFERROR(participantsC[[#This Row],[Meals Cost]]*participantsC[[#This Row],[Multiplier]],0)</f>
        <v>0</v>
      </c>
      <c r="V84" s="182">
        <f>IFERROR(participantsC[[#This Row],[Local Transport]]*participantsC[[#This Row],[Multiplier]],0)</f>
        <v>0</v>
      </c>
      <c r="W84" s="182">
        <f>IFERROR(participantsC[[#This Row],[Visa Fees]]*participantsC[[#This Row],[Multiplier]],0)</f>
        <v>0</v>
      </c>
      <c r="X84" s="182">
        <f>IFERROR(participantsC[[#This Row],[Other Expenses]]*participantsC[[#This Row],[Multiplier]],0)</f>
        <v>0</v>
      </c>
    </row>
    <row r="85" spans="1:24" x14ac:dyDescent="0.25">
      <c r="A85" s="162" t="str">
        <f>participantsB[[#This Row],[Title]]</f>
        <v/>
      </c>
      <c r="B85" s="184" t="str">
        <f>participantsB[[#This Row],[Surname]]</f>
        <v/>
      </c>
      <c r="C85" s="184" t="str">
        <f>participantsB[[#This Row],[First Name]]</f>
        <v/>
      </c>
      <c r="D85" s="184" t="str">
        <f>participantsB[[#This Row],[Institution]]</f>
        <v/>
      </c>
      <c r="E85" s="161" t="str">
        <f>participantsB[[#This Row],[Country]]</f>
        <v/>
      </c>
      <c r="F85" s="161"/>
      <c r="G85" s="184" t="str">
        <f>participantsB[[#This Row],[Role]]</f>
        <v/>
      </c>
      <c r="H85" s="190" t="str">
        <f>participantsB[[#This Row],[Arrival
Date]]</f>
        <v/>
      </c>
      <c r="I85" s="190" t="str">
        <f>participantsB[[#This Row],[Departure Date]]</f>
        <v/>
      </c>
      <c r="J85" s="192"/>
      <c r="K85" s="159"/>
      <c r="L85" s="159"/>
      <c r="M85" s="162"/>
      <c r="N85" s="195" t="str">
        <f>participantsB[[#This Row],[Visa Fees]]</f>
        <v/>
      </c>
      <c r="O85" s="196"/>
      <c r="P85" s="198" t="str">
        <f>participantsB[[#This Row],[Comment]]</f>
        <v/>
      </c>
      <c r="Q85" s="185">
        <f>IFERROR(IF(participantsC[[#This Row],[Role]]="Speaker",1,INDEX(countries[Subsidy],MATCH(participantsC[[#This Row],[Country]],countries[Country],0))),0)</f>
        <v>0</v>
      </c>
      <c r="R85" s="186">
        <f>IFERROR(MAX(0,participantsC[[#This Row],[Departure Date]]-participantsC[[#This Row],[Arrival
Date]]),0)</f>
        <v>0</v>
      </c>
      <c r="S85" s="182">
        <f>IFERROR(participantsC[[#This Row],[Travel Cost]]*participantsC[[#This Row],[Multiplier]],0)</f>
        <v>0</v>
      </c>
      <c r="T85" s="182">
        <f>IFERROR(participantsC[[#This Row],[Hotel Cost]]*participantsC[[#This Row],[Multiplier]],0)</f>
        <v>0</v>
      </c>
      <c r="U85" s="182">
        <f>IFERROR(participantsC[[#This Row],[Meals Cost]]*participantsC[[#This Row],[Multiplier]],0)</f>
        <v>0</v>
      </c>
      <c r="V85" s="182">
        <f>IFERROR(participantsC[[#This Row],[Local Transport]]*participantsC[[#This Row],[Multiplier]],0)</f>
        <v>0</v>
      </c>
      <c r="W85" s="182">
        <f>IFERROR(participantsC[[#This Row],[Visa Fees]]*participantsC[[#This Row],[Multiplier]],0)</f>
        <v>0</v>
      </c>
      <c r="X85" s="182">
        <f>IFERROR(participantsC[[#This Row],[Other Expenses]]*participantsC[[#This Row],[Multiplier]],0)</f>
        <v>0</v>
      </c>
    </row>
    <row r="86" spans="1:24" x14ac:dyDescent="0.25">
      <c r="A86" s="162" t="str">
        <f>participantsB[[#This Row],[Title]]</f>
        <v/>
      </c>
      <c r="B86" s="184" t="str">
        <f>participantsB[[#This Row],[Surname]]</f>
        <v/>
      </c>
      <c r="C86" s="184" t="str">
        <f>participantsB[[#This Row],[First Name]]</f>
        <v/>
      </c>
      <c r="D86" s="184" t="str">
        <f>participantsB[[#This Row],[Institution]]</f>
        <v/>
      </c>
      <c r="E86" s="161" t="str">
        <f>participantsB[[#This Row],[Country]]</f>
        <v/>
      </c>
      <c r="F86" s="161"/>
      <c r="G86" s="184" t="str">
        <f>participantsB[[#This Row],[Role]]</f>
        <v/>
      </c>
      <c r="H86" s="190" t="str">
        <f>participantsB[[#This Row],[Arrival
Date]]</f>
        <v/>
      </c>
      <c r="I86" s="190" t="str">
        <f>participantsB[[#This Row],[Departure Date]]</f>
        <v/>
      </c>
      <c r="J86" s="192"/>
      <c r="K86" s="159"/>
      <c r="L86" s="159"/>
      <c r="M86" s="162"/>
      <c r="N86" s="195" t="str">
        <f>participantsB[[#This Row],[Visa Fees]]</f>
        <v/>
      </c>
      <c r="O86" s="196"/>
      <c r="P86" s="198" t="str">
        <f>participantsB[[#This Row],[Comment]]</f>
        <v/>
      </c>
      <c r="Q86" s="185">
        <f>IFERROR(IF(participantsC[[#This Row],[Role]]="Speaker",1,INDEX(countries[Subsidy],MATCH(participantsC[[#This Row],[Country]],countries[Country],0))),0)</f>
        <v>0</v>
      </c>
      <c r="R86" s="186">
        <f>IFERROR(MAX(0,participantsC[[#This Row],[Departure Date]]-participantsC[[#This Row],[Arrival
Date]]),0)</f>
        <v>0</v>
      </c>
      <c r="S86" s="182">
        <f>IFERROR(participantsC[[#This Row],[Travel Cost]]*participantsC[[#This Row],[Multiplier]],0)</f>
        <v>0</v>
      </c>
      <c r="T86" s="182">
        <f>IFERROR(participantsC[[#This Row],[Hotel Cost]]*participantsC[[#This Row],[Multiplier]],0)</f>
        <v>0</v>
      </c>
      <c r="U86" s="182">
        <f>IFERROR(participantsC[[#This Row],[Meals Cost]]*participantsC[[#This Row],[Multiplier]],0)</f>
        <v>0</v>
      </c>
      <c r="V86" s="182">
        <f>IFERROR(participantsC[[#This Row],[Local Transport]]*participantsC[[#This Row],[Multiplier]],0)</f>
        <v>0</v>
      </c>
      <c r="W86" s="182">
        <f>IFERROR(participantsC[[#This Row],[Visa Fees]]*participantsC[[#This Row],[Multiplier]],0)</f>
        <v>0</v>
      </c>
      <c r="X86" s="182">
        <f>IFERROR(participantsC[[#This Row],[Other Expenses]]*participantsC[[#This Row],[Multiplier]],0)</f>
        <v>0</v>
      </c>
    </row>
    <row r="87" spans="1:24" x14ac:dyDescent="0.25">
      <c r="A87" s="162" t="str">
        <f>participantsB[[#This Row],[Title]]</f>
        <v/>
      </c>
      <c r="B87" s="184" t="str">
        <f>participantsB[[#This Row],[Surname]]</f>
        <v/>
      </c>
      <c r="C87" s="184" t="str">
        <f>participantsB[[#This Row],[First Name]]</f>
        <v/>
      </c>
      <c r="D87" s="184" t="str">
        <f>participantsB[[#This Row],[Institution]]</f>
        <v/>
      </c>
      <c r="E87" s="161" t="str">
        <f>participantsB[[#This Row],[Country]]</f>
        <v/>
      </c>
      <c r="F87" s="161"/>
      <c r="G87" s="184" t="str">
        <f>participantsB[[#This Row],[Role]]</f>
        <v/>
      </c>
      <c r="H87" s="190" t="str">
        <f>participantsB[[#This Row],[Arrival
Date]]</f>
        <v/>
      </c>
      <c r="I87" s="190" t="str">
        <f>participantsB[[#This Row],[Departure Date]]</f>
        <v/>
      </c>
      <c r="J87" s="192"/>
      <c r="K87" s="159"/>
      <c r="L87" s="159"/>
      <c r="M87" s="162"/>
      <c r="N87" s="195" t="str">
        <f>participantsB[[#This Row],[Visa Fees]]</f>
        <v/>
      </c>
      <c r="O87" s="196"/>
      <c r="P87" s="198" t="str">
        <f>participantsB[[#This Row],[Comment]]</f>
        <v/>
      </c>
      <c r="Q87" s="185">
        <f>IFERROR(IF(participantsC[[#This Row],[Role]]="Speaker",1,INDEX(countries[Subsidy],MATCH(participantsC[[#This Row],[Country]],countries[Country],0))),0)</f>
        <v>0</v>
      </c>
      <c r="R87" s="186">
        <f>IFERROR(MAX(0,participantsC[[#This Row],[Departure Date]]-participantsC[[#This Row],[Arrival
Date]]),0)</f>
        <v>0</v>
      </c>
      <c r="S87" s="182">
        <f>IFERROR(participantsC[[#This Row],[Travel Cost]]*participantsC[[#This Row],[Multiplier]],0)</f>
        <v>0</v>
      </c>
      <c r="T87" s="182">
        <f>IFERROR(participantsC[[#This Row],[Hotel Cost]]*participantsC[[#This Row],[Multiplier]],0)</f>
        <v>0</v>
      </c>
      <c r="U87" s="182">
        <f>IFERROR(participantsC[[#This Row],[Meals Cost]]*participantsC[[#This Row],[Multiplier]],0)</f>
        <v>0</v>
      </c>
      <c r="V87" s="182">
        <f>IFERROR(participantsC[[#This Row],[Local Transport]]*participantsC[[#This Row],[Multiplier]],0)</f>
        <v>0</v>
      </c>
      <c r="W87" s="182">
        <f>IFERROR(participantsC[[#This Row],[Visa Fees]]*participantsC[[#This Row],[Multiplier]],0)</f>
        <v>0</v>
      </c>
      <c r="X87" s="182">
        <f>IFERROR(participantsC[[#This Row],[Other Expenses]]*participantsC[[#This Row],[Multiplier]],0)</f>
        <v>0</v>
      </c>
    </row>
    <row r="88" spans="1:24" x14ac:dyDescent="0.25">
      <c r="A88" s="162" t="str">
        <f>participantsB[[#This Row],[Title]]</f>
        <v/>
      </c>
      <c r="B88" s="184" t="str">
        <f>participantsB[[#This Row],[Surname]]</f>
        <v/>
      </c>
      <c r="C88" s="184" t="str">
        <f>participantsB[[#This Row],[First Name]]</f>
        <v/>
      </c>
      <c r="D88" s="184" t="str">
        <f>participantsB[[#This Row],[Institution]]</f>
        <v/>
      </c>
      <c r="E88" s="161" t="str">
        <f>participantsB[[#This Row],[Country]]</f>
        <v/>
      </c>
      <c r="F88" s="161"/>
      <c r="G88" s="184" t="str">
        <f>participantsB[[#This Row],[Role]]</f>
        <v/>
      </c>
      <c r="H88" s="190" t="str">
        <f>participantsB[[#This Row],[Arrival
Date]]</f>
        <v/>
      </c>
      <c r="I88" s="190" t="str">
        <f>participantsB[[#This Row],[Departure Date]]</f>
        <v/>
      </c>
      <c r="J88" s="192"/>
      <c r="K88" s="159"/>
      <c r="L88" s="159"/>
      <c r="M88" s="162"/>
      <c r="N88" s="195" t="str">
        <f>participantsB[[#This Row],[Visa Fees]]</f>
        <v/>
      </c>
      <c r="O88" s="196"/>
      <c r="P88" s="198" t="str">
        <f>participantsB[[#This Row],[Comment]]</f>
        <v/>
      </c>
      <c r="Q88" s="185">
        <f>IFERROR(IF(participantsC[[#This Row],[Role]]="Speaker",1,INDEX(countries[Subsidy],MATCH(participantsC[[#This Row],[Country]],countries[Country],0))),0)</f>
        <v>0</v>
      </c>
      <c r="R88" s="186">
        <f>IFERROR(MAX(0,participantsC[[#This Row],[Departure Date]]-participantsC[[#This Row],[Arrival
Date]]),0)</f>
        <v>0</v>
      </c>
      <c r="S88" s="182">
        <f>IFERROR(participantsC[[#This Row],[Travel Cost]]*participantsC[[#This Row],[Multiplier]],0)</f>
        <v>0</v>
      </c>
      <c r="T88" s="182">
        <f>IFERROR(participantsC[[#This Row],[Hotel Cost]]*participantsC[[#This Row],[Multiplier]],0)</f>
        <v>0</v>
      </c>
      <c r="U88" s="182">
        <f>IFERROR(participantsC[[#This Row],[Meals Cost]]*participantsC[[#This Row],[Multiplier]],0)</f>
        <v>0</v>
      </c>
      <c r="V88" s="182">
        <f>IFERROR(participantsC[[#This Row],[Local Transport]]*participantsC[[#This Row],[Multiplier]],0)</f>
        <v>0</v>
      </c>
      <c r="W88" s="182">
        <f>IFERROR(participantsC[[#This Row],[Visa Fees]]*participantsC[[#This Row],[Multiplier]],0)</f>
        <v>0</v>
      </c>
      <c r="X88" s="182">
        <f>IFERROR(participantsC[[#This Row],[Other Expenses]]*participantsC[[#This Row],[Multiplier]],0)</f>
        <v>0</v>
      </c>
    </row>
    <row r="89" spans="1:24" x14ac:dyDescent="0.25">
      <c r="A89" s="162" t="str">
        <f>participantsB[[#This Row],[Title]]</f>
        <v/>
      </c>
      <c r="B89" s="184" t="str">
        <f>participantsB[[#This Row],[Surname]]</f>
        <v/>
      </c>
      <c r="C89" s="184" t="str">
        <f>participantsB[[#This Row],[First Name]]</f>
        <v/>
      </c>
      <c r="D89" s="184" t="str">
        <f>participantsB[[#This Row],[Institution]]</f>
        <v/>
      </c>
      <c r="E89" s="161" t="str">
        <f>participantsB[[#This Row],[Country]]</f>
        <v/>
      </c>
      <c r="F89" s="161"/>
      <c r="G89" s="184" t="str">
        <f>participantsB[[#This Row],[Role]]</f>
        <v/>
      </c>
      <c r="H89" s="190" t="str">
        <f>participantsB[[#This Row],[Arrival
Date]]</f>
        <v/>
      </c>
      <c r="I89" s="190" t="str">
        <f>participantsB[[#This Row],[Departure Date]]</f>
        <v/>
      </c>
      <c r="J89" s="192"/>
      <c r="K89" s="159"/>
      <c r="L89" s="159"/>
      <c r="M89" s="162"/>
      <c r="N89" s="195" t="str">
        <f>participantsB[[#This Row],[Visa Fees]]</f>
        <v/>
      </c>
      <c r="O89" s="196"/>
      <c r="P89" s="198" t="str">
        <f>participantsB[[#This Row],[Comment]]</f>
        <v/>
      </c>
      <c r="Q89" s="185">
        <f>IFERROR(IF(participantsC[[#This Row],[Role]]="Speaker",1,INDEX(countries[Subsidy],MATCH(participantsC[[#This Row],[Country]],countries[Country],0))),0)</f>
        <v>0</v>
      </c>
      <c r="R89" s="186">
        <f>IFERROR(MAX(0,participantsC[[#This Row],[Departure Date]]-participantsC[[#This Row],[Arrival
Date]]),0)</f>
        <v>0</v>
      </c>
      <c r="S89" s="182">
        <f>IFERROR(participantsC[[#This Row],[Travel Cost]]*participantsC[[#This Row],[Multiplier]],0)</f>
        <v>0</v>
      </c>
      <c r="T89" s="182">
        <f>IFERROR(participantsC[[#This Row],[Hotel Cost]]*participantsC[[#This Row],[Multiplier]],0)</f>
        <v>0</v>
      </c>
      <c r="U89" s="182">
        <f>IFERROR(participantsC[[#This Row],[Meals Cost]]*participantsC[[#This Row],[Multiplier]],0)</f>
        <v>0</v>
      </c>
      <c r="V89" s="182">
        <f>IFERROR(participantsC[[#This Row],[Local Transport]]*participantsC[[#This Row],[Multiplier]],0)</f>
        <v>0</v>
      </c>
      <c r="W89" s="182">
        <f>IFERROR(participantsC[[#This Row],[Visa Fees]]*participantsC[[#This Row],[Multiplier]],0)</f>
        <v>0</v>
      </c>
      <c r="X89" s="182">
        <f>IFERROR(participantsC[[#This Row],[Other Expenses]]*participantsC[[#This Row],[Multiplier]],0)</f>
        <v>0</v>
      </c>
    </row>
    <row r="90" spans="1:24" x14ac:dyDescent="0.25">
      <c r="A90" s="162" t="str">
        <f>participantsB[[#This Row],[Title]]</f>
        <v/>
      </c>
      <c r="B90" s="184" t="str">
        <f>participantsB[[#This Row],[Surname]]</f>
        <v/>
      </c>
      <c r="C90" s="184" t="str">
        <f>participantsB[[#This Row],[First Name]]</f>
        <v/>
      </c>
      <c r="D90" s="184" t="str">
        <f>participantsB[[#This Row],[Institution]]</f>
        <v/>
      </c>
      <c r="E90" s="161" t="str">
        <f>participantsB[[#This Row],[Country]]</f>
        <v/>
      </c>
      <c r="F90" s="161"/>
      <c r="G90" s="184" t="str">
        <f>participantsB[[#This Row],[Role]]</f>
        <v/>
      </c>
      <c r="H90" s="190" t="str">
        <f>participantsB[[#This Row],[Arrival
Date]]</f>
        <v/>
      </c>
      <c r="I90" s="190" t="str">
        <f>participantsB[[#This Row],[Departure Date]]</f>
        <v/>
      </c>
      <c r="J90" s="192"/>
      <c r="K90" s="159"/>
      <c r="L90" s="159"/>
      <c r="M90" s="162"/>
      <c r="N90" s="195" t="str">
        <f>participantsB[[#This Row],[Visa Fees]]</f>
        <v/>
      </c>
      <c r="O90" s="196"/>
      <c r="P90" s="198" t="str">
        <f>participantsB[[#This Row],[Comment]]</f>
        <v/>
      </c>
      <c r="Q90" s="185">
        <f>IFERROR(IF(participantsC[[#This Row],[Role]]="Speaker",1,INDEX(countries[Subsidy],MATCH(participantsC[[#This Row],[Country]],countries[Country],0))),0)</f>
        <v>0</v>
      </c>
      <c r="R90" s="186">
        <f>IFERROR(MAX(0,participantsC[[#This Row],[Departure Date]]-participantsC[[#This Row],[Arrival
Date]]),0)</f>
        <v>0</v>
      </c>
      <c r="S90" s="182">
        <f>IFERROR(participantsC[[#This Row],[Travel Cost]]*participantsC[[#This Row],[Multiplier]],0)</f>
        <v>0</v>
      </c>
      <c r="T90" s="182">
        <f>IFERROR(participantsC[[#This Row],[Hotel Cost]]*participantsC[[#This Row],[Multiplier]],0)</f>
        <v>0</v>
      </c>
      <c r="U90" s="182">
        <f>IFERROR(participantsC[[#This Row],[Meals Cost]]*participantsC[[#This Row],[Multiplier]],0)</f>
        <v>0</v>
      </c>
      <c r="V90" s="182">
        <f>IFERROR(participantsC[[#This Row],[Local Transport]]*participantsC[[#This Row],[Multiplier]],0)</f>
        <v>0</v>
      </c>
      <c r="W90" s="182">
        <f>IFERROR(participantsC[[#This Row],[Visa Fees]]*participantsC[[#This Row],[Multiplier]],0)</f>
        <v>0</v>
      </c>
      <c r="X90" s="182">
        <f>IFERROR(participantsC[[#This Row],[Other Expenses]]*participantsC[[#This Row],[Multiplier]],0)</f>
        <v>0</v>
      </c>
    </row>
    <row r="91" spans="1:24" x14ac:dyDescent="0.25">
      <c r="A91" s="162" t="str">
        <f>participantsB[[#This Row],[Title]]</f>
        <v/>
      </c>
      <c r="B91" s="184" t="str">
        <f>participantsB[[#This Row],[Surname]]</f>
        <v/>
      </c>
      <c r="C91" s="184" t="str">
        <f>participantsB[[#This Row],[First Name]]</f>
        <v/>
      </c>
      <c r="D91" s="184" t="str">
        <f>participantsB[[#This Row],[Institution]]</f>
        <v/>
      </c>
      <c r="E91" s="161" t="str">
        <f>participantsB[[#This Row],[Country]]</f>
        <v/>
      </c>
      <c r="F91" s="161"/>
      <c r="G91" s="184" t="str">
        <f>participantsB[[#This Row],[Role]]</f>
        <v/>
      </c>
      <c r="H91" s="190" t="str">
        <f>participantsB[[#This Row],[Arrival
Date]]</f>
        <v/>
      </c>
      <c r="I91" s="190" t="str">
        <f>participantsB[[#This Row],[Departure Date]]</f>
        <v/>
      </c>
      <c r="J91" s="192"/>
      <c r="K91" s="159"/>
      <c r="L91" s="159"/>
      <c r="M91" s="162"/>
      <c r="N91" s="195" t="str">
        <f>participantsB[[#This Row],[Visa Fees]]</f>
        <v/>
      </c>
      <c r="O91" s="196"/>
      <c r="P91" s="198" t="str">
        <f>participantsB[[#This Row],[Comment]]</f>
        <v/>
      </c>
      <c r="Q91" s="185">
        <f>IFERROR(IF(participantsC[[#This Row],[Role]]="Speaker",1,INDEX(countries[Subsidy],MATCH(participantsC[[#This Row],[Country]],countries[Country],0))),0)</f>
        <v>0</v>
      </c>
      <c r="R91" s="186">
        <f>IFERROR(MAX(0,participantsC[[#This Row],[Departure Date]]-participantsC[[#This Row],[Arrival
Date]]),0)</f>
        <v>0</v>
      </c>
      <c r="S91" s="182">
        <f>IFERROR(participantsC[[#This Row],[Travel Cost]]*participantsC[[#This Row],[Multiplier]],0)</f>
        <v>0</v>
      </c>
      <c r="T91" s="182">
        <f>IFERROR(participantsC[[#This Row],[Hotel Cost]]*participantsC[[#This Row],[Multiplier]],0)</f>
        <v>0</v>
      </c>
      <c r="U91" s="182">
        <f>IFERROR(participantsC[[#This Row],[Meals Cost]]*participantsC[[#This Row],[Multiplier]],0)</f>
        <v>0</v>
      </c>
      <c r="V91" s="182">
        <f>IFERROR(participantsC[[#This Row],[Local Transport]]*participantsC[[#This Row],[Multiplier]],0)</f>
        <v>0</v>
      </c>
      <c r="W91" s="182">
        <f>IFERROR(participantsC[[#This Row],[Visa Fees]]*participantsC[[#This Row],[Multiplier]],0)</f>
        <v>0</v>
      </c>
      <c r="X91" s="182">
        <f>IFERROR(participantsC[[#This Row],[Other Expenses]]*participantsC[[#This Row],[Multiplier]],0)</f>
        <v>0</v>
      </c>
    </row>
    <row r="92" spans="1:24" x14ac:dyDescent="0.25">
      <c r="A92" s="162" t="str">
        <f>participantsB[[#This Row],[Title]]</f>
        <v/>
      </c>
      <c r="B92" s="184" t="str">
        <f>participantsB[[#This Row],[Surname]]</f>
        <v/>
      </c>
      <c r="C92" s="184" t="str">
        <f>participantsB[[#This Row],[First Name]]</f>
        <v/>
      </c>
      <c r="D92" s="184" t="str">
        <f>participantsB[[#This Row],[Institution]]</f>
        <v/>
      </c>
      <c r="E92" s="161" t="str">
        <f>participantsB[[#This Row],[Country]]</f>
        <v/>
      </c>
      <c r="F92" s="161"/>
      <c r="G92" s="184" t="str">
        <f>participantsB[[#This Row],[Role]]</f>
        <v/>
      </c>
      <c r="H92" s="190" t="str">
        <f>participantsB[[#This Row],[Arrival
Date]]</f>
        <v/>
      </c>
      <c r="I92" s="190" t="str">
        <f>participantsB[[#This Row],[Departure Date]]</f>
        <v/>
      </c>
      <c r="J92" s="192"/>
      <c r="K92" s="159"/>
      <c r="L92" s="159"/>
      <c r="M92" s="162"/>
      <c r="N92" s="195" t="str">
        <f>participantsB[[#This Row],[Visa Fees]]</f>
        <v/>
      </c>
      <c r="O92" s="196"/>
      <c r="P92" s="198" t="str">
        <f>participantsB[[#This Row],[Comment]]</f>
        <v/>
      </c>
      <c r="Q92" s="185">
        <f>IFERROR(IF(participantsC[[#This Row],[Role]]="Speaker",1,INDEX(countries[Subsidy],MATCH(participantsC[[#This Row],[Country]],countries[Country],0))),0)</f>
        <v>0</v>
      </c>
      <c r="R92" s="186">
        <f>IFERROR(MAX(0,participantsC[[#This Row],[Departure Date]]-participantsC[[#This Row],[Arrival
Date]]),0)</f>
        <v>0</v>
      </c>
      <c r="S92" s="182">
        <f>IFERROR(participantsC[[#This Row],[Travel Cost]]*participantsC[[#This Row],[Multiplier]],0)</f>
        <v>0</v>
      </c>
      <c r="T92" s="182">
        <f>IFERROR(participantsC[[#This Row],[Hotel Cost]]*participantsC[[#This Row],[Multiplier]],0)</f>
        <v>0</v>
      </c>
      <c r="U92" s="182">
        <f>IFERROR(participantsC[[#This Row],[Meals Cost]]*participantsC[[#This Row],[Multiplier]],0)</f>
        <v>0</v>
      </c>
      <c r="V92" s="182">
        <f>IFERROR(participantsC[[#This Row],[Local Transport]]*participantsC[[#This Row],[Multiplier]],0)</f>
        <v>0</v>
      </c>
      <c r="W92" s="182">
        <f>IFERROR(participantsC[[#This Row],[Visa Fees]]*participantsC[[#This Row],[Multiplier]],0)</f>
        <v>0</v>
      </c>
      <c r="X92" s="182">
        <f>IFERROR(participantsC[[#This Row],[Other Expenses]]*participantsC[[#This Row],[Multiplier]],0)</f>
        <v>0</v>
      </c>
    </row>
    <row r="93" spans="1:24" x14ac:dyDescent="0.25">
      <c r="A93" s="162" t="str">
        <f>participantsB[[#This Row],[Title]]</f>
        <v/>
      </c>
      <c r="B93" s="184" t="str">
        <f>participantsB[[#This Row],[Surname]]</f>
        <v/>
      </c>
      <c r="C93" s="184" t="str">
        <f>participantsB[[#This Row],[First Name]]</f>
        <v/>
      </c>
      <c r="D93" s="184" t="str">
        <f>participantsB[[#This Row],[Institution]]</f>
        <v/>
      </c>
      <c r="E93" s="161" t="str">
        <f>participantsB[[#This Row],[Country]]</f>
        <v/>
      </c>
      <c r="F93" s="161"/>
      <c r="G93" s="184" t="str">
        <f>participantsB[[#This Row],[Role]]</f>
        <v/>
      </c>
      <c r="H93" s="190" t="str">
        <f>participantsB[[#This Row],[Arrival
Date]]</f>
        <v/>
      </c>
      <c r="I93" s="190" t="str">
        <f>participantsB[[#This Row],[Departure Date]]</f>
        <v/>
      </c>
      <c r="J93" s="192"/>
      <c r="K93" s="159"/>
      <c r="L93" s="159"/>
      <c r="M93" s="162"/>
      <c r="N93" s="195" t="str">
        <f>participantsB[[#This Row],[Visa Fees]]</f>
        <v/>
      </c>
      <c r="O93" s="196"/>
      <c r="P93" s="198" t="str">
        <f>participantsB[[#This Row],[Comment]]</f>
        <v/>
      </c>
      <c r="Q93" s="185">
        <f>IFERROR(IF(participantsC[[#This Row],[Role]]="Speaker",1,INDEX(countries[Subsidy],MATCH(participantsC[[#This Row],[Country]],countries[Country],0))),0)</f>
        <v>0</v>
      </c>
      <c r="R93" s="186">
        <f>IFERROR(MAX(0,participantsC[[#This Row],[Departure Date]]-participantsC[[#This Row],[Arrival
Date]]),0)</f>
        <v>0</v>
      </c>
      <c r="S93" s="182">
        <f>IFERROR(participantsC[[#This Row],[Travel Cost]]*participantsC[[#This Row],[Multiplier]],0)</f>
        <v>0</v>
      </c>
      <c r="T93" s="182">
        <f>IFERROR(participantsC[[#This Row],[Hotel Cost]]*participantsC[[#This Row],[Multiplier]],0)</f>
        <v>0</v>
      </c>
      <c r="U93" s="182">
        <f>IFERROR(participantsC[[#This Row],[Meals Cost]]*participantsC[[#This Row],[Multiplier]],0)</f>
        <v>0</v>
      </c>
      <c r="V93" s="182">
        <f>IFERROR(participantsC[[#This Row],[Local Transport]]*participantsC[[#This Row],[Multiplier]],0)</f>
        <v>0</v>
      </c>
      <c r="W93" s="182">
        <f>IFERROR(participantsC[[#This Row],[Visa Fees]]*participantsC[[#This Row],[Multiplier]],0)</f>
        <v>0</v>
      </c>
      <c r="X93" s="182">
        <f>IFERROR(participantsC[[#This Row],[Other Expenses]]*participantsC[[#This Row],[Multiplier]],0)</f>
        <v>0</v>
      </c>
    </row>
    <row r="94" spans="1:24" x14ac:dyDescent="0.25">
      <c r="A94" s="162" t="str">
        <f>participantsB[[#This Row],[Title]]</f>
        <v/>
      </c>
      <c r="B94" s="184" t="str">
        <f>participantsB[[#This Row],[Surname]]</f>
        <v/>
      </c>
      <c r="C94" s="184" t="str">
        <f>participantsB[[#This Row],[First Name]]</f>
        <v/>
      </c>
      <c r="D94" s="184" t="str">
        <f>participantsB[[#This Row],[Institution]]</f>
        <v/>
      </c>
      <c r="E94" s="161" t="str">
        <f>participantsB[[#This Row],[Country]]</f>
        <v/>
      </c>
      <c r="F94" s="161"/>
      <c r="G94" s="184" t="str">
        <f>participantsB[[#This Row],[Role]]</f>
        <v/>
      </c>
      <c r="H94" s="190" t="str">
        <f>participantsB[[#This Row],[Arrival
Date]]</f>
        <v/>
      </c>
      <c r="I94" s="190" t="str">
        <f>participantsB[[#This Row],[Departure Date]]</f>
        <v/>
      </c>
      <c r="J94" s="192"/>
      <c r="K94" s="159"/>
      <c r="L94" s="159"/>
      <c r="M94" s="162"/>
      <c r="N94" s="195" t="str">
        <f>participantsB[[#This Row],[Visa Fees]]</f>
        <v/>
      </c>
      <c r="O94" s="196"/>
      <c r="P94" s="198" t="str">
        <f>participantsB[[#This Row],[Comment]]</f>
        <v/>
      </c>
      <c r="Q94" s="185">
        <f>IFERROR(IF(participantsC[[#This Row],[Role]]="Speaker",1,INDEX(countries[Subsidy],MATCH(participantsC[[#This Row],[Country]],countries[Country],0))),0)</f>
        <v>0</v>
      </c>
      <c r="R94" s="186">
        <f>IFERROR(MAX(0,participantsC[[#This Row],[Departure Date]]-participantsC[[#This Row],[Arrival
Date]]),0)</f>
        <v>0</v>
      </c>
      <c r="S94" s="182">
        <f>IFERROR(participantsC[[#This Row],[Travel Cost]]*participantsC[[#This Row],[Multiplier]],0)</f>
        <v>0</v>
      </c>
      <c r="T94" s="182">
        <f>IFERROR(participantsC[[#This Row],[Hotel Cost]]*participantsC[[#This Row],[Multiplier]],0)</f>
        <v>0</v>
      </c>
      <c r="U94" s="182">
        <f>IFERROR(participantsC[[#This Row],[Meals Cost]]*participantsC[[#This Row],[Multiplier]],0)</f>
        <v>0</v>
      </c>
      <c r="V94" s="182">
        <f>IFERROR(participantsC[[#This Row],[Local Transport]]*participantsC[[#This Row],[Multiplier]],0)</f>
        <v>0</v>
      </c>
      <c r="W94" s="182">
        <f>IFERROR(participantsC[[#This Row],[Visa Fees]]*participantsC[[#This Row],[Multiplier]],0)</f>
        <v>0</v>
      </c>
      <c r="X94" s="182">
        <f>IFERROR(participantsC[[#This Row],[Other Expenses]]*participantsC[[#This Row],[Multiplier]],0)</f>
        <v>0</v>
      </c>
    </row>
    <row r="95" spans="1:24" x14ac:dyDescent="0.25">
      <c r="A95" s="162" t="str">
        <f>participantsB[[#This Row],[Title]]</f>
        <v/>
      </c>
      <c r="B95" s="184" t="str">
        <f>participantsB[[#This Row],[Surname]]</f>
        <v/>
      </c>
      <c r="C95" s="184" t="str">
        <f>participantsB[[#This Row],[First Name]]</f>
        <v/>
      </c>
      <c r="D95" s="184" t="str">
        <f>participantsB[[#This Row],[Institution]]</f>
        <v/>
      </c>
      <c r="E95" s="161" t="str">
        <f>participantsB[[#This Row],[Country]]</f>
        <v/>
      </c>
      <c r="F95" s="161"/>
      <c r="G95" s="184" t="str">
        <f>participantsB[[#This Row],[Role]]</f>
        <v/>
      </c>
      <c r="H95" s="190" t="str">
        <f>participantsB[[#This Row],[Arrival
Date]]</f>
        <v/>
      </c>
      <c r="I95" s="190" t="str">
        <f>participantsB[[#This Row],[Departure Date]]</f>
        <v/>
      </c>
      <c r="J95" s="192"/>
      <c r="K95" s="159"/>
      <c r="L95" s="159"/>
      <c r="M95" s="162"/>
      <c r="N95" s="195" t="str">
        <f>participantsB[[#This Row],[Visa Fees]]</f>
        <v/>
      </c>
      <c r="O95" s="196"/>
      <c r="P95" s="198" t="str">
        <f>participantsB[[#This Row],[Comment]]</f>
        <v/>
      </c>
      <c r="Q95" s="185">
        <f>IFERROR(IF(participantsC[[#This Row],[Role]]="Speaker",1,INDEX(countries[Subsidy],MATCH(participantsC[[#This Row],[Country]],countries[Country],0))),0)</f>
        <v>0</v>
      </c>
      <c r="R95" s="186">
        <f>IFERROR(MAX(0,participantsC[[#This Row],[Departure Date]]-participantsC[[#This Row],[Arrival
Date]]),0)</f>
        <v>0</v>
      </c>
      <c r="S95" s="182">
        <f>IFERROR(participantsC[[#This Row],[Travel Cost]]*participantsC[[#This Row],[Multiplier]],0)</f>
        <v>0</v>
      </c>
      <c r="T95" s="182">
        <f>IFERROR(participantsC[[#This Row],[Hotel Cost]]*participantsC[[#This Row],[Multiplier]],0)</f>
        <v>0</v>
      </c>
      <c r="U95" s="182">
        <f>IFERROR(participantsC[[#This Row],[Meals Cost]]*participantsC[[#This Row],[Multiplier]],0)</f>
        <v>0</v>
      </c>
      <c r="V95" s="182">
        <f>IFERROR(participantsC[[#This Row],[Local Transport]]*participantsC[[#This Row],[Multiplier]],0)</f>
        <v>0</v>
      </c>
      <c r="W95" s="182">
        <f>IFERROR(participantsC[[#This Row],[Visa Fees]]*participantsC[[#This Row],[Multiplier]],0)</f>
        <v>0</v>
      </c>
      <c r="X95" s="182">
        <f>IFERROR(participantsC[[#This Row],[Other Expenses]]*participantsC[[#This Row],[Multiplier]],0)</f>
        <v>0</v>
      </c>
    </row>
    <row r="96" spans="1:24" x14ac:dyDescent="0.25">
      <c r="A96" s="162" t="str">
        <f>participantsB[[#This Row],[Title]]</f>
        <v/>
      </c>
      <c r="B96" s="184" t="str">
        <f>participantsB[[#This Row],[Surname]]</f>
        <v/>
      </c>
      <c r="C96" s="184" t="str">
        <f>participantsB[[#This Row],[First Name]]</f>
        <v/>
      </c>
      <c r="D96" s="184" t="str">
        <f>participantsB[[#This Row],[Institution]]</f>
        <v/>
      </c>
      <c r="E96" s="161" t="str">
        <f>participantsB[[#This Row],[Country]]</f>
        <v/>
      </c>
      <c r="F96" s="161"/>
      <c r="G96" s="184" t="str">
        <f>participantsB[[#This Row],[Role]]</f>
        <v/>
      </c>
      <c r="H96" s="190" t="str">
        <f>participantsB[[#This Row],[Arrival
Date]]</f>
        <v/>
      </c>
      <c r="I96" s="190" t="str">
        <f>participantsB[[#This Row],[Departure Date]]</f>
        <v/>
      </c>
      <c r="J96" s="192"/>
      <c r="K96" s="159"/>
      <c r="L96" s="159"/>
      <c r="M96" s="162"/>
      <c r="N96" s="195" t="str">
        <f>participantsB[[#This Row],[Visa Fees]]</f>
        <v/>
      </c>
      <c r="O96" s="196"/>
      <c r="P96" s="198" t="str">
        <f>participantsB[[#This Row],[Comment]]</f>
        <v/>
      </c>
      <c r="Q96" s="185">
        <f>IFERROR(IF(participantsC[[#This Row],[Role]]="Speaker",1,INDEX(countries[Subsidy],MATCH(participantsC[[#This Row],[Country]],countries[Country],0))),0)</f>
        <v>0</v>
      </c>
      <c r="R96" s="186">
        <f>IFERROR(MAX(0,participantsC[[#This Row],[Departure Date]]-participantsC[[#This Row],[Arrival
Date]]),0)</f>
        <v>0</v>
      </c>
      <c r="S96" s="182">
        <f>IFERROR(participantsC[[#This Row],[Travel Cost]]*participantsC[[#This Row],[Multiplier]],0)</f>
        <v>0</v>
      </c>
      <c r="T96" s="182">
        <f>IFERROR(participantsC[[#This Row],[Hotel Cost]]*participantsC[[#This Row],[Multiplier]],0)</f>
        <v>0</v>
      </c>
      <c r="U96" s="182">
        <f>IFERROR(participantsC[[#This Row],[Meals Cost]]*participantsC[[#This Row],[Multiplier]],0)</f>
        <v>0</v>
      </c>
      <c r="V96" s="182">
        <f>IFERROR(participantsC[[#This Row],[Local Transport]]*participantsC[[#This Row],[Multiplier]],0)</f>
        <v>0</v>
      </c>
      <c r="W96" s="182">
        <f>IFERROR(participantsC[[#This Row],[Visa Fees]]*participantsC[[#This Row],[Multiplier]],0)</f>
        <v>0</v>
      </c>
      <c r="X96" s="182">
        <f>IFERROR(participantsC[[#This Row],[Other Expenses]]*participantsC[[#This Row],[Multiplier]],0)</f>
        <v>0</v>
      </c>
    </row>
    <row r="97" spans="1:24" x14ac:dyDescent="0.25">
      <c r="A97" s="162" t="str">
        <f>participantsB[[#This Row],[Title]]</f>
        <v/>
      </c>
      <c r="B97" s="184" t="str">
        <f>participantsB[[#This Row],[Surname]]</f>
        <v/>
      </c>
      <c r="C97" s="184" t="str">
        <f>participantsB[[#This Row],[First Name]]</f>
        <v/>
      </c>
      <c r="D97" s="184" t="str">
        <f>participantsB[[#This Row],[Institution]]</f>
        <v/>
      </c>
      <c r="E97" s="161" t="str">
        <f>participantsB[[#This Row],[Country]]</f>
        <v/>
      </c>
      <c r="F97" s="161"/>
      <c r="G97" s="184" t="str">
        <f>participantsB[[#This Row],[Role]]</f>
        <v/>
      </c>
      <c r="H97" s="190" t="str">
        <f>participantsB[[#This Row],[Arrival
Date]]</f>
        <v/>
      </c>
      <c r="I97" s="190" t="str">
        <f>participantsB[[#This Row],[Departure Date]]</f>
        <v/>
      </c>
      <c r="J97" s="192"/>
      <c r="K97" s="159"/>
      <c r="L97" s="159"/>
      <c r="M97" s="162"/>
      <c r="N97" s="195" t="str">
        <f>participantsB[[#This Row],[Visa Fees]]</f>
        <v/>
      </c>
      <c r="O97" s="196"/>
      <c r="P97" s="198" t="str">
        <f>participantsB[[#This Row],[Comment]]</f>
        <v/>
      </c>
      <c r="Q97" s="185">
        <f>IFERROR(IF(participantsC[[#This Row],[Role]]="Speaker",1,INDEX(countries[Subsidy],MATCH(participantsC[[#This Row],[Country]],countries[Country],0))),0)</f>
        <v>0</v>
      </c>
      <c r="R97" s="186">
        <f>IFERROR(MAX(0,participantsC[[#This Row],[Departure Date]]-participantsC[[#This Row],[Arrival
Date]]),0)</f>
        <v>0</v>
      </c>
      <c r="S97" s="182">
        <f>IFERROR(participantsC[[#This Row],[Travel Cost]]*participantsC[[#This Row],[Multiplier]],0)</f>
        <v>0</v>
      </c>
      <c r="T97" s="182">
        <f>IFERROR(participantsC[[#This Row],[Hotel Cost]]*participantsC[[#This Row],[Multiplier]],0)</f>
        <v>0</v>
      </c>
      <c r="U97" s="182">
        <f>IFERROR(participantsC[[#This Row],[Meals Cost]]*participantsC[[#This Row],[Multiplier]],0)</f>
        <v>0</v>
      </c>
      <c r="V97" s="182">
        <f>IFERROR(participantsC[[#This Row],[Local Transport]]*participantsC[[#This Row],[Multiplier]],0)</f>
        <v>0</v>
      </c>
      <c r="W97" s="182">
        <f>IFERROR(participantsC[[#This Row],[Visa Fees]]*participantsC[[#This Row],[Multiplier]],0)</f>
        <v>0</v>
      </c>
      <c r="X97" s="182">
        <f>IFERROR(participantsC[[#This Row],[Other Expenses]]*participantsC[[#This Row],[Multiplier]],0)</f>
        <v>0</v>
      </c>
    </row>
    <row r="98" spans="1:24" x14ac:dyDescent="0.25">
      <c r="A98" s="162" t="str">
        <f>participantsB[[#This Row],[Title]]</f>
        <v/>
      </c>
      <c r="B98" s="184" t="str">
        <f>participantsB[[#This Row],[Surname]]</f>
        <v/>
      </c>
      <c r="C98" s="184" t="str">
        <f>participantsB[[#This Row],[First Name]]</f>
        <v/>
      </c>
      <c r="D98" s="184" t="str">
        <f>participantsB[[#This Row],[Institution]]</f>
        <v/>
      </c>
      <c r="E98" s="161" t="str">
        <f>participantsB[[#This Row],[Country]]</f>
        <v/>
      </c>
      <c r="F98" s="161"/>
      <c r="G98" s="184" t="str">
        <f>participantsB[[#This Row],[Role]]</f>
        <v/>
      </c>
      <c r="H98" s="190" t="str">
        <f>participantsB[[#This Row],[Arrival
Date]]</f>
        <v/>
      </c>
      <c r="I98" s="190" t="str">
        <f>participantsB[[#This Row],[Departure Date]]</f>
        <v/>
      </c>
      <c r="J98" s="192"/>
      <c r="K98" s="159"/>
      <c r="L98" s="159"/>
      <c r="M98" s="162"/>
      <c r="N98" s="195" t="str">
        <f>participantsB[[#This Row],[Visa Fees]]</f>
        <v/>
      </c>
      <c r="O98" s="196"/>
      <c r="P98" s="198" t="str">
        <f>participantsB[[#This Row],[Comment]]</f>
        <v/>
      </c>
      <c r="Q98" s="185">
        <f>IFERROR(IF(participantsC[[#This Row],[Role]]="Speaker",1,INDEX(countries[Subsidy],MATCH(participantsC[[#This Row],[Country]],countries[Country],0))),0)</f>
        <v>0</v>
      </c>
      <c r="R98" s="186">
        <f>IFERROR(MAX(0,participantsC[[#This Row],[Departure Date]]-participantsC[[#This Row],[Arrival
Date]]),0)</f>
        <v>0</v>
      </c>
      <c r="S98" s="182">
        <f>IFERROR(participantsC[[#This Row],[Travel Cost]]*participantsC[[#This Row],[Multiplier]],0)</f>
        <v>0</v>
      </c>
      <c r="T98" s="182">
        <f>IFERROR(participantsC[[#This Row],[Hotel Cost]]*participantsC[[#This Row],[Multiplier]],0)</f>
        <v>0</v>
      </c>
      <c r="U98" s="182">
        <f>IFERROR(participantsC[[#This Row],[Meals Cost]]*participantsC[[#This Row],[Multiplier]],0)</f>
        <v>0</v>
      </c>
      <c r="V98" s="182">
        <f>IFERROR(participantsC[[#This Row],[Local Transport]]*participantsC[[#This Row],[Multiplier]],0)</f>
        <v>0</v>
      </c>
      <c r="W98" s="182">
        <f>IFERROR(participantsC[[#This Row],[Visa Fees]]*participantsC[[#This Row],[Multiplier]],0)</f>
        <v>0</v>
      </c>
      <c r="X98" s="182">
        <f>IFERROR(participantsC[[#This Row],[Other Expenses]]*participantsC[[#This Row],[Multiplier]],0)</f>
        <v>0</v>
      </c>
    </row>
    <row r="99" spans="1:24" x14ac:dyDescent="0.25">
      <c r="A99" s="162" t="str">
        <f>participantsB[[#This Row],[Title]]</f>
        <v/>
      </c>
      <c r="B99" s="184" t="str">
        <f>participantsB[[#This Row],[Surname]]</f>
        <v/>
      </c>
      <c r="C99" s="184" t="str">
        <f>participantsB[[#This Row],[First Name]]</f>
        <v/>
      </c>
      <c r="D99" s="184" t="str">
        <f>participantsB[[#This Row],[Institution]]</f>
        <v/>
      </c>
      <c r="E99" s="161" t="str">
        <f>participantsB[[#This Row],[Country]]</f>
        <v/>
      </c>
      <c r="F99" s="161"/>
      <c r="G99" s="184" t="str">
        <f>participantsB[[#This Row],[Role]]</f>
        <v/>
      </c>
      <c r="H99" s="190" t="str">
        <f>participantsB[[#This Row],[Arrival
Date]]</f>
        <v/>
      </c>
      <c r="I99" s="190" t="str">
        <f>participantsB[[#This Row],[Departure Date]]</f>
        <v/>
      </c>
      <c r="J99" s="192"/>
      <c r="K99" s="159"/>
      <c r="L99" s="159"/>
      <c r="M99" s="162"/>
      <c r="N99" s="195" t="str">
        <f>participantsB[[#This Row],[Visa Fees]]</f>
        <v/>
      </c>
      <c r="O99" s="196"/>
      <c r="P99" s="198" t="str">
        <f>participantsB[[#This Row],[Comment]]</f>
        <v/>
      </c>
      <c r="Q99" s="185">
        <f>IFERROR(IF(participantsC[[#This Row],[Role]]="Speaker",1,INDEX(countries[Subsidy],MATCH(participantsC[[#This Row],[Country]],countries[Country],0))),0)</f>
        <v>0</v>
      </c>
      <c r="R99" s="186">
        <f>IFERROR(MAX(0,participantsC[[#This Row],[Departure Date]]-participantsC[[#This Row],[Arrival
Date]]),0)</f>
        <v>0</v>
      </c>
      <c r="S99" s="182">
        <f>IFERROR(participantsC[[#This Row],[Travel Cost]]*participantsC[[#This Row],[Multiplier]],0)</f>
        <v>0</v>
      </c>
      <c r="T99" s="182">
        <f>IFERROR(participantsC[[#This Row],[Hotel Cost]]*participantsC[[#This Row],[Multiplier]],0)</f>
        <v>0</v>
      </c>
      <c r="U99" s="182">
        <f>IFERROR(participantsC[[#This Row],[Meals Cost]]*participantsC[[#This Row],[Multiplier]],0)</f>
        <v>0</v>
      </c>
      <c r="V99" s="182">
        <f>IFERROR(participantsC[[#This Row],[Local Transport]]*participantsC[[#This Row],[Multiplier]],0)</f>
        <v>0</v>
      </c>
      <c r="W99" s="182">
        <f>IFERROR(participantsC[[#This Row],[Visa Fees]]*participantsC[[#This Row],[Multiplier]],0)</f>
        <v>0</v>
      </c>
      <c r="X99" s="182">
        <f>IFERROR(participantsC[[#This Row],[Other Expenses]]*participantsC[[#This Row],[Multiplier]],0)</f>
        <v>0</v>
      </c>
    </row>
    <row r="100" spans="1:24" x14ac:dyDescent="0.25">
      <c r="A100" s="162" t="str">
        <f>participantsB[[#This Row],[Title]]</f>
        <v/>
      </c>
      <c r="B100" s="184" t="str">
        <f>participantsB[[#This Row],[Surname]]</f>
        <v/>
      </c>
      <c r="C100" s="184" t="str">
        <f>participantsB[[#This Row],[First Name]]</f>
        <v/>
      </c>
      <c r="D100" s="184" t="str">
        <f>participantsB[[#This Row],[Institution]]</f>
        <v/>
      </c>
      <c r="E100" s="161" t="str">
        <f>participantsB[[#This Row],[Country]]</f>
        <v/>
      </c>
      <c r="F100" s="161"/>
      <c r="G100" s="184" t="str">
        <f>participantsB[[#This Row],[Role]]</f>
        <v/>
      </c>
      <c r="H100" s="190" t="str">
        <f>participantsB[[#This Row],[Arrival
Date]]</f>
        <v/>
      </c>
      <c r="I100" s="190" t="str">
        <f>participantsB[[#This Row],[Departure Date]]</f>
        <v/>
      </c>
      <c r="J100" s="192"/>
      <c r="K100" s="159"/>
      <c r="L100" s="159"/>
      <c r="M100" s="162"/>
      <c r="N100" s="195" t="str">
        <f>participantsB[[#This Row],[Visa Fees]]</f>
        <v/>
      </c>
      <c r="O100" s="196"/>
      <c r="P100" s="198" t="str">
        <f>participantsB[[#This Row],[Comment]]</f>
        <v/>
      </c>
      <c r="Q100" s="185">
        <f>IFERROR(IF(participantsC[[#This Row],[Role]]="Speaker",1,INDEX(countries[Subsidy],MATCH(participantsC[[#This Row],[Country]],countries[Country],0))),0)</f>
        <v>0</v>
      </c>
      <c r="R100" s="186">
        <f>IFERROR(MAX(0,participantsC[[#This Row],[Departure Date]]-participantsC[[#This Row],[Arrival
Date]]),0)</f>
        <v>0</v>
      </c>
      <c r="S100" s="182">
        <f>IFERROR(participantsC[[#This Row],[Travel Cost]]*participantsC[[#This Row],[Multiplier]],0)</f>
        <v>0</v>
      </c>
      <c r="T100" s="182">
        <f>IFERROR(participantsC[[#This Row],[Hotel Cost]]*participantsC[[#This Row],[Multiplier]],0)</f>
        <v>0</v>
      </c>
      <c r="U100" s="182">
        <f>IFERROR(participantsC[[#This Row],[Meals Cost]]*participantsC[[#This Row],[Multiplier]],0)</f>
        <v>0</v>
      </c>
      <c r="V100" s="182">
        <f>IFERROR(participantsC[[#This Row],[Local Transport]]*participantsC[[#This Row],[Multiplier]],0)</f>
        <v>0</v>
      </c>
      <c r="W100" s="182">
        <f>IFERROR(participantsC[[#This Row],[Visa Fees]]*participantsC[[#This Row],[Multiplier]],0)</f>
        <v>0</v>
      </c>
      <c r="X100" s="182">
        <f>IFERROR(participantsC[[#This Row],[Other Expenses]]*participantsC[[#This Row],[Multiplier]],0)</f>
        <v>0</v>
      </c>
    </row>
    <row r="101" spans="1:24" x14ac:dyDescent="0.25">
      <c r="A101" s="162" t="str">
        <f>participantsB[[#This Row],[Title]]</f>
        <v/>
      </c>
      <c r="B101" s="184" t="str">
        <f>participantsB[[#This Row],[Surname]]</f>
        <v/>
      </c>
      <c r="C101" s="184" t="str">
        <f>participantsB[[#This Row],[First Name]]</f>
        <v/>
      </c>
      <c r="D101" s="184" t="str">
        <f>participantsB[[#This Row],[Institution]]</f>
        <v/>
      </c>
      <c r="E101" s="161" t="str">
        <f>participantsB[[#This Row],[Country]]</f>
        <v/>
      </c>
      <c r="F101" s="161"/>
      <c r="G101" s="184" t="str">
        <f>participantsB[[#This Row],[Role]]</f>
        <v/>
      </c>
      <c r="H101" s="190" t="str">
        <f>participantsB[[#This Row],[Arrival
Date]]</f>
        <v/>
      </c>
      <c r="I101" s="190" t="str">
        <f>participantsB[[#This Row],[Departure Date]]</f>
        <v/>
      </c>
      <c r="J101" s="192"/>
      <c r="K101" s="159"/>
      <c r="L101" s="159"/>
      <c r="M101" s="162"/>
      <c r="N101" s="195" t="str">
        <f>participantsB[[#This Row],[Visa Fees]]</f>
        <v/>
      </c>
      <c r="O101" s="196"/>
      <c r="P101" s="198" t="str">
        <f>participantsB[[#This Row],[Comment]]</f>
        <v/>
      </c>
      <c r="Q101" s="185">
        <f>IFERROR(IF(participantsC[[#This Row],[Role]]="Speaker",1,INDEX(countries[Subsidy],MATCH(participantsC[[#This Row],[Country]],countries[Country],0))),0)</f>
        <v>0</v>
      </c>
      <c r="R101" s="186">
        <f>IFERROR(MAX(0,participantsC[[#This Row],[Departure Date]]-participantsC[[#This Row],[Arrival
Date]]),0)</f>
        <v>0</v>
      </c>
      <c r="S101" s="182">
        <f>IFERROR(participantsC[[#This Row],[Travel Cost]]*participantsC[[#This Row],[Multiplier]],0)</f>
        <v>0</v>
      </c>
      <c r="T101" s="182">
        <f>IFERROR(participantsC[[#This Row],[Hotel Cost]]*participantsC[[#This Row],[Multiplier]],0)</f>
        <v>0</v>
      </c>
      <c r="U101" s="182">
        <f>IFERROR(participantsC[[#This Row],[Meals Cost]]*participantsC[[#This Row],[Multiplier]],0)</f>
        <v>0</v>
      </c>
      <c r="V101" s="182">
        <f>IFERROR(participantsC[[#This Row],[Local Transport]]*participantsC[[#This Row],[Multiplier]],0)</f>
        <v>0</v>
      </c>
      <c r="W101" s="182">
        <f>IFERROR(participantsC[[#This Row],[Visa Fees]]*participantsC[[#This Row],[Multiplier]],0)</f>
        <v>0</v>
      </c>
      <c r="X101" s="182">
        <f>IFERROR(participantsC[[#This Row],[Other Expenses]]*participantsC[[#This Row],[Multiplier]],0)</f>
        <v>0</v>
      </c>
    </row>
    <row r="102" spans="1:24" x14ac:dyDescent="0.25">
      <c r="A102" s="162" t="str">
        <f>participantsB[[#This Row],[Title]]</f>
        <v/>
      </c>
      <c r="B102" s="184" t="str">
        <f>participantsB[[#This Row],[Surname]]</f>
        <v/>
      </c>
      <c r="C102" s="184" t="str">
        <f>participantsB[[#This Row],[First Name]]</f>
        <v/>
      </c>
      <c r="D102" s="184" t="str">
        <f>participantsB[[#This Row],[Institution]]</f>
        <v/>
      </c>
      <c r="E102" s="161" t="str">
        <f>participantsB[[#This Row],[Country]]</f>
        <v/>
      </c>
      <c r="F102" s="161"/>
      <c r="G102" s="184" t="str">
        <f>participantsB[[#This Row],[Role]]</f>
        <v/>
      </c>
      <c r="H102" s="190" t="str">
        <f>participantsB[[#This Row],[Arrival
Date]]</f>
        <v/>
      </c>
      <c r="I102" s="190" t="str">
        <f>participantsB[[#This Row],[Departure Date]]</f>
        <v/>
      </c>
      <c r="J102" s="192"/>
      <c r="K102" s="159"/>
      <c r="L102" s="159"/>
      <c r="M102" s="162"/>
      <c r="N102" s="195" t="str">
        <f>participantsB[[#This Row],[Visa Fees]]</f>
        <v/>
      </c>
      <c r="O102" s="196"/>
      <c r="P102" s="198" t="str">
        <f>participantsB[[#This Row],[Comment]]</f>
        <v/>
      </c>
      <c r="Q102" s="185">
        <f>IFERROR(IF(participantsC[[#This Row],[Role]]="Speaker",1,INDEX(countries[Subsidy],MATCH(participantsC[[#This Row],[Country]],countries[Country],0))),0)</f>
        <v>0</v>
      </c>
      <c r="R102" s="186">
        <f>IFERROR(MAX(0,participantsC[[#This Row],[Departure Date]]-participantsC[[#This Row],[Arrival
Date]]),0)</f>
        <v>0</v>
      </c>
      <c r="S102" s="182">
        <f>IFERROR(participantsC[[#This Row],[Travel Cost]]*participantsC[[#This Row],[Multiplier]],0)</f>
        <v>0</v>
      </c>
      <c r="T102" s="182">
        <f>IFERROR(participantsC[[#This Row],[Hotel Cost]]*participantsC[[#This Row],[Multiplier]],0)</f>
        <v>0</v>
      </c>
      <c r="U102" s="182">
        <f>IFERROR(participantsC[[#This Row],[Meals Cost]]*participantsC[[#This Row],[Multiplier]],0)</f>
        <v>0</v>
      </c>
      <c r="V102" s="182">
        <f>IFERROR(participantsC[[#This Row],[Local Transport]]*participantsC[[#This Row],[Multiplier]],0)</f>
        <v>0</v>
      </c>
      <c r="W102" s="182">
        <f>IFERROR(participantsC[[#This Row],[Visa Fees]]*participantsC[[#This Row],[Multiplier]],0)</f>
        <v>0</v>
      </c>
      <c r="X102" s="182">
        <f>IFERROR(participantsC[[#This Row],[Other Expenses]]*participantsC[[#This Row],[Multiplier]],0)</f>
        <v>0</v>
      </c>
    </row>
    <row r="103" spans="1:24" x14ac:dyDescent="0.25">
      <c r="A103" s="162" t="str">
        <f>participantsB[[#This Row],[Title]]</f>
        <v/>
      </c>
      <c r="B103" s="184" t="str">
        <f>participantsB[[#This Row],[Surname]]</f>
        <v/>
      </c>
      <c r="C103" s="184" t="str">
        <f>participantsB[[#This Row],[First Name]]</f>
        <v/>
      </c>
      <c r="D103" s="184" t="str">
        <f>participantsB[[#This Row],[Institution]]</f>
        <v/>
      </c>
      <c r="E103" s="161" t="str">
        <f>participantsB[[#This Row],[Country]]</f>
        <v/>
      </c>
      <c r="F103" s="161"/>
      <c r="G103" s="184" t="str">
        <f>participantsB[[#This Row],[Role]]</f>
        <v/>
      </c>
      <c r="H103" s="190" t="str">
        <f>participantsB[[#This Row],[Arrival
Date]]</f>
        <v/>
      </c>
      <c r="I103" s="190" t="str">
        <f>participantsB[[#This Row],[Departure Date]]</f>
        <v/>
      </c>
      <c r="J103" s="192"/>
      <c r="K103" s="159"/>
      <c r="L103" s="159"/>
      <c r="M103" s="162"/>
      <c r="N103" s="195" t="str">
        <f>participantsB[[#This Row],[Visa Fees]]</f>
        <v/>
      </c>
      <c r="O103" s="196"/>
      <c r="P103" s="198" t="str">
        <f>participantsB[[#This Row],[Comment]]</f>
        <v/>
      </c>
      <c r="Q103" s="185">
        <f>IFERROR(IF(participantsC[[#This Row],[Role]]="Speaker",1,INDEX(countries[Subsidy],MATCH(participantsC[[#This Row],[Country]],countries[Country],0))),0)</f>
        <v>0</v>
      </c>
      <c r="R103" s="186">
        <f>IFERROR(MAX(0,participantsC[[#This Row],[Departure Date]]-participantsC[[#This Row],[Arrival
Date]]),0)</f>
        <v>0</v>
      </c>
      <c r="S103" s="182">
        <f>IFERROR(participantsC[[#This Row],[Travel Cost]]*participantsC[[#This Row],[Multiplier]],0)</f>
        <v>0</v>
      </c>
      <c r="T103" s="182">
        <f>IFERROR(participantsC[[#This Row],[Hotel Cost]]*participantsC[[#This Row],[Multiplier]],0)</f>
        <v>0</v>
      </c>
      <c r="U103" s="182">
        <f>IFERROR(participantsC[[#This Row],[Meals Cost]]*participantsC[[#This Row],[Multiplier]],0)</f>
        <v>0</v>
      </c>
      <c r="V103" s="182">
        <f>IFERROR(participantsC[[#This Row],[Local Transport]]*participantsC[[#This Row],[Multiplier]],0)</f>
        <v>0</v>
      </c>
      <c r="W103" s="182">
        <f>IFERROR(participantsC[[#This Row],[Visa Fees]]*participantsC[[#This Row],[Multiplier]],0)</f>
        <v>0</v>
      </c>
      <c r="X103" s="182">
        <f>IFERROR(participantsC[[#This Row],[Other Expenses]]*participantsC[[#This Row],[Multiplier]],0)</f>
        <v>0</v>
      </c>
    </row>
    <row r="104" spans="1:24" x14ac:dyDescent="0.25">
      <c r="A104" s="162" t="str">
        <f>participantsB[[#This Row],[Title]]</f>
        <v/>
      </c>
      <c r="B104" s="184" t="str">
        <f>participantsB[[#This Row],[Surname]]</f>
        <v/>
      </c>
      <c r="C104" s="184" t="str">
        <f>participantsB[[#This Row],[First Name]]</f>
        <v/>
      </c>
      <c r="D104" s="184" t="str">
        <f>participantsB[[#This Row],[Institution]]</f>
        <v/>
      </c>
      <c r="E104" s="161" t="str">
        <f>participantsB[[#This Row],[Country]]</f>
        <v/>
      </c>
      <c r="F104" s="161"/>
      <c r="G104" s="184" t="str">
        <f>participantsB[[#This Row],[Role]]</f>
        <v/>
      </c>
      <c r="H104" s="190" t="str">
        <f>participantsB[[#This Row],[Arrival
Date]]</f>
        <v/>
      </c>
      <c r="I104" s="190" t="str">
        <f>participantsB[[#This Row],[Departure Date]]</f>
        <v/>
      </c>
      <c r="J104" s="192"/>
      <c r="K104" s="159"/>
      <c r="L104" s="159"/>
      <c r="M104" s="162"/>
      <c r="N104" s="195" t="str">
        <f>participantsB[[#This Row],[Visa Fees]]</f>
        <v/>
      </c>
      <c r="O104" s="196"/>
      <c r="P104" s="198" t="str">
        <f>participantsB[[#This Row],[Comment]]</f>
        <v/>
      </c>
      <c r="Q104" s="185">
        <f>IFERROR(IF(participantsC[[#This Row],[Role]]="Speaker",1,INDEX(countries[Subsidy],MATCH(participantsC[[#This Row],[Country]],countries[Country],0))),0)</f>
        <v>0</v>
      </c>
      <c r="R104" s="186">
        <f>IFERROR(MAX(0,participantsC[[#This Row],[Departure Date]]-participantsC[[#This Row],[Arrival
Date]]),0)</f>
        <v>0</v>
      </c>
      <c r="S104" s="182">
        <f>IFERROR(participantsC[[#This Row],[Travel Cost]]*participantsC[[#This Row],[Multiplier]],0)</f>
        <v>0</v>
      </c>
      <c r="T104" s="182">
        <f>IFERROR(participantsC[[#This Row],[Hotel Cost]]*participantsC[[#This Row],[Multiplier]],0)</f>
        <v>0</v>
      </c>
      <c r="U104" s="182">
        <f>IFERROR(participantsC[[#This Row],[Meals Cost]]*participantsC[[#This Row],[Multiplier]],0)</f>
        <v>0</v>
      </c>
      <c r="V104" s="182">
        <f>IFERROR(participantsC[[#This Row],[Local Transport]]*participantsC[[#This Row],[Multiplier]],0)</f>
        <v>0</v>
      </c>
      <c r="W104" s="182">
        <f>IFERROR(participantsC[[#This Row],[Visa Fees]]*participantsC[[#This Row],[Multiplier]],0)</f>
        <v>0</v>
      </c>
      <c r="X104" s="182">
        <f>IFERROR(participantsC[[#This Row],[Other Expenses]]*participantsC[[#This Row],[Multiplier]],0)</f>
        <v>0</v>
      </c>
    </row>
    <row r="105" spans="1:24" x14ac:dyDescent="0.25">
      <c r="A105" s="162" t="str">
        <f>participantsB[[#This Row],[Title]]</f>
        <v/>
      </c>
      <c r="B105" s="184" t="str">
        <f>participantsB[[#This Row],[Surname]]</f>
        <v/>
      </c>
      <c r="C105" s="184" t="str">
        <f>participantsB[[#This Row],[First Name]]</f>
        <v/>
      </c>
      <c r="D105" s="184" t="str">
        <f>participantsB[[#This Row],[Institution]]</f>
        <v/>
      </c>
      <c r="E105" s="161" t="str">
        <f>participantsB[[#This Row],[Country]]</f>
        <v/>
      </c>
      <c r="F105" s="161"/>
      <c r="G105" s="184" t="str">
        <f>participantsB[[#This Row],[Role]]</f>
        <v/>
      </c>
      <c r="H105" s="190" t="str">
        <f>participantsB[[#This Row],[Arrival
Date]]</f>
        <v/>
      </c>
      <c r="I105" s="190" t="str">
        <f>participantsB[[#This Row],[Departure Date]]</f>
        <v/>
      </c>
      <c r="J105" s="192"/>
      <c r="K105" s="159"/>
      <c r="L105" s="159"/>
      <c r="M105" s="162"/>
      <c r="N105" s="195" t="str">
        <f>participantsB[[#This Row],[Visa Fees]]</f>
        <v/>
      </c>
      <c r="O105" s="196"/>
      <c r="P105" s="198" t="str">
        <f>participantsB[[#This Row],[Comment]]</f>
        <v/>
      </c>
      <c r="Q105" s="185">
        <f>IFERROR(IF(participantsC[[#This Row],[Role]]="Speaker",1,INDEX(countries[Subsidy],MATCH(participantsC[[#This Row],[Country]],countries[Country],0))),0)</f>
        <v>0</v>
      </c>
      <c r="R105" s="186">
        <f>IFERROR(MAX(0,participantsC[[#This Row],[Departure Date]]-participantsC[[#This Row],[Arrival
Date]]),0)</f>
        <v>0</v>
      </c>
      <c r="S105" s="182">
        <f>IFERROR(participantsC[[#This Row],[Travel Cost]]*participantsC[[#This Row],[Multiplier]],0)</f>
        <v>0</v>
      </c>
      <c r="T105" s="182">
        <f>IFERROR(participantsC[[#This Row],[Hotel Cost]]*participantsC[[#This Row],[Multiplier]],0)</f>
        <v>0</v>
      </c>
      <c r="U105" s="182">
        <f>IFERROR(participantsC[[#This Row],[Meals Cost]]*participantsC[[#This Row],[Multiplier]],0)</f>
        <v>0</v>
      </c>
      <c r="V105" s="182">
        <f>IFERROR(participantsC[[#This Row],[Local Transport]]*participantsC[[#This Row],[Multiplier]],0)</f>
        <v>0</v>
      </c>
      <c r="W105" s="182">
        <f>IFERROR(participantsC[[#This Row],[Visa Fees]]*participantsC[[#This Row],[Multiplier]],0)</f>
        <v>0</v>
      </c>
      <c r="X105" s="182">
        <f>IFERROR(participantsC[[#This Row],[Other Expenses]]*participantsC[[#This Row],[Multiplier]],0)</f>
        <v>0</v>
      </c>
    </row>
    <row r="106" spans="1:24" x14ac:dyDescent="0.25">
      <c r="A106" s="162" t="str">
        <f>participantsB[[#This Row],[Title]]</f>
        <v/>
      </c>
      <c r="B106" s="184" t="str">
        <f>participantsB[[#This Row],[Surname]]</f>
        <v/>
      </c>
      <c r="C106" s="184" t="str">
        <f>participantsB[[#This Row],[First Name]]</f>
        <v/>
      </c>
      <c r="D106" s="184" t="str">
        <f>participantsB[[#This Row],[Institution]]</f>
        <v/>
      </c>
      <c r="E106" s="161" t="str">
        <f>participantsB[[#This Row],[Country]]</f>
        <v/>
      </c>
      <c r="F106" s="161"/>
      <c r="G106" s="184" t="str">
        <f>participantsB[[#This Row],[Role]]</f>
        <v/>
      </c>
      <c r="H106" s="190" t="str">
        <f>participantsB[[#This Row],[Arrival
Date]]</f>
        <v/>
      </c>
      <c r="I106" s="190" t="str">
        <f>participantsB[[#This Row],[Departure Date]]</f>
        <v/>
      </c>
      <c r="J106" s="192"/>
      <c r="K106" s="159"/>
      <c r="L106" s="159"/>
      <c r="M106" s="162"/>
      <c r="N106" s="195" t="str">
        <f>participantsB[[#This Row],[Visa Fees]]</f>
        <v/>
      </c>
      <c r="O106" s="196"/>
      <c r="P106" s="198" t="str">
        <f>participantsB[[#This Row],[Comment]]</f>
        <v/>
      </c>
      <c r="Q106" s="185">
        <f>IFERROR(IF(participantsC[[#This Row],[Role]]="Speaker",1,INDEX(countries[Subsidy],MATCH(participantsC[[#This Row],[Country]],countries[Country],0))),0)</f>
        <v>0</v>
      </c>
      <c r="R106" s="186">
        <f>IFERROR(MAX(0,participantsC[[#This Row],[Departure Date]]-participantsC[[#This Row],[Arrival
Date]]),0)</f>
        <v>0</v>
      </c>
      <c r="S106" s="182">
        <f>IFERROR(participantsC[[#This Row],[Travel Cost]]*participantsC[[#This Row],[Multiplier]],0)</f>
        <v>0</v>
      </c>
      <c r="T106" s="182">
        <f>IFERROR(participantsC[[#This Row],[Hotel Cost]]*participantsC[[#This Row],[Multiplier]],0)</f>
        <v>0</v>
      </c>
      <c r="U106" s="182">
        <f>IFERROR(participantsC[[#This Row],[Meals Cost]]*participantsC[[#This Row],[Multiplier]],0)</f>
        <v>0</v>
      </c>
      <c r="V106" s="182">
        <f>IFERROR(participantsC[[#This Row],[Local Transport]]*participantsC[[#This Row],[Multiplier]],0)</f>
        <v>0</v>
      </c>
      <c r="W106" s="182">
        <f>IFERROR(participantsC[[#This Row],[Visa Fees]]*participantsC[[#This Row],[Multiplier]],0)</f>
        <v>0</v>
      </c>
      <c r="X106" s="182">
        <f>IFERROR(participantsC[[#This Row],[Other Expenses]]*participantsC[[#This Row],[Multiplier]],0)</f>
        <v>0</v>
      </c>
    </row>
    <row r="107" spans="1:24" x14ac:dyDescent="0.25">
      <c r="A107" s="162" t="str">
        <f>participantsB[[#This Row],[Title]]</f>
        <v/>
      </c>
      <c r="B107" s="184" t="str">
        <f>participantsB[[#This Row],[Surname]]</f>
        <v/>
      </c>
      <c r="C107" s="184" t="str">
        <f>participantsB[[#This Row],[First Name]]</f>
        <v/>
      </c>
      <c r="D107" s="184" t="str">
        <f>participantsB[[#This Row],[Institution]]</f>
        <v/>
      </c>
      <c r="E107" s="161" t="str">
        <f>participantsB[[#This Row],[Country]]</f>
        <v/>
      </c>
      <c r="F107" s="161"/>
      <c r="G107" s="184" t="str">
        <f>participantsB[[#This Row],[Role]]</f>
        <v/>
      </c>
      <c r="H107" s="190" t="str">
        <f>participantsB[[#This Row],[Arrival
Date]]</f>
        <v/>
      </c>
      <c r="I107" s="190" t="str">
        <f>participantsB[[#This Row],[Departure Date]]</f>
        <v/>
      </c>
      <c r="J107" s="192"/>
      <c r="K107" s="159"/>
      <c r="L107" s="159"/>
      <c r="M107" s="162"/>
      <c r="N107" s="195" t="str">
        <f>participantsB[[#This Row],[Visa Fees]]</f>
        <v/>
      </c>
      <c r="O107" s="196"/>
      <c r="P107" s="198" t="str">
        <f>participantsB[[#This Row],[Comment]]</f>
        <v/>
      </c>
      <c r="Q107" s="185">
        <f>IFERROR(IF(participantsC[[#This Row],[Role]]="Speaker",1,INDEX(countries[Subsidy],MATCH(participantsC[[#This Row],[Country]],countries[Country],0))),0)</f>
        <v>0</v>
      </c>
      <c r="R107" s="186">
        <f>IFERROR(MAX(0,participantsC[[#This Row],[Departure Date]]-participantsC[[#This Row],[Arrival
Date]]),0)</f>
        <v>0</v>
      </c>
      <c r="S107" s="182">
        <f>IFERROR(participantsC[[#This Row],[Travel Cost]]*participantsC[[#This Row],[Multiplier]],0)</f>
        <v>0</v>
      </c>
      <c r="T107" s="182">
        <f>IFERROR(participantsC[[#This Row],[Hotel Cost]]*participantsC[[#This Row],[Multiplier]],0)</f>
        <v>0</v>
      </c>
      <c r="U107" s="182">
        <f>IFERROR(participantsC[[#This Row],[Meals Cost]]*participantsC[[#This Row],[Multiplier]],0)</f>
        <v>0</v>
      </c>
      <c r="V107" s="182">
        <f>IFERROR(participantsC[[#This Row],[Local Transport]]*participantsC[[#This Row],[Multiplier]],0)</f>
        <v>0</v>
      </c>
      <c r="W107" s="182">
        <f>IFERROR(participantsC[[#This Row],[Visa Fees]]*participantsC[[#This Row],[Multiplier]],0)</f>
        <v>0</v>
      </c>
      <c r="X107" s="182">
        <f>IFERROR(participantsC[[#This Row],[Other Expenses]]*participantsC[[#This Row],[Multiplier]],0)</f>
        <v>0</v>
      </c>
    </row>
    <row r="108" spans="1:24" x14ac:dyDescent="0.25">
      <c r="A108" s="162" t="str">
        <f>participantsB[[#This Row],[Title]]</f>
        <v/>
      </c>
      <c r="B108" s="184" t="str">
        <f>participantsB[[#This Row],[Surname]]</f>
        <v/>
      </c>
      <c r="C108" s="184" t="str">
        <f>participantsB[[#This Row],[First Name]]</f>
        <v/>
      </c>
      <c r="D108" s="184" t="str">
        <f>participantsB[[#This Row],[Institution]]</f>
        <v/>
      </c>
      <c r="E108" s="161" t="str">
        <f>participantsB[[#This Row],[Country]]</f>
        <v/>
      </c>
      <c r="F108" s="161"/>
      <c r="G108" s="184" t="str">
        <f>participantsB[[#This Row],[Role]]</f>
        <v/>
      </c>
      <c r="H108" s="190" t="str">
        <f>participantsB[[#This Row],[Arrival
Date]]</f>
        <v/>
      </c>
      <c r="I108" s="190" t="str">
        <f>participantsB[[#This Row],[Departure Date]]</f>
        <v/>
      </c>
      <c r="J108" s="192"/>
      <c r="K108" s="159"/>
      <c r="L108" s="159"/>
      <c r="M108" s="162"/>
      <c r="N108" s="195" t="str">
        <f>participantsB[[#This Row],[Visa Fees]]</f>
        <v/>
      </c>
      <c r="O108" s="196"/>
      <c r="P108" s="198" t="str">
        <f>participantsB[[#This Row],[Comment]]</f>
        <v/>
      </c>
      <c r="Q108" s="185">
        <f>IFERROR(IF(participantsC[[#This Row],[Role]]="Speaker",1,INDEX(countries[Subsidy],MATCH(participantsC[[#This Row],[Country]],countries[Country],0))),0)</f>
        <v>0</v>
      </c>
      <c r="R108" s="186">
        <f>IFERROR(MAX(0,participantsC[[#This Row],[Departure Date]]-participantsC[[#This Row],[Arrival
Date]]),0)</f>
        <v>0</v>
      </c>
      <c r="S108" s="182">
        <f>IFERROR(participantsC[[#This Row],[Travel Cost]]*participantsC[[#This Row],[Multiplier]],0)</f>
        <v>0</v>
      </c>
      <c r="T108" s="182">
        <f>IFERROR(participantsC[[#This Row],[Hotel Cost]]*participantsC[[#This Row],[Multiplier]],0)</f>
        <v>0</v>
      </c>
      <c r="U108" s="182">
        <f>IFERROR(participantsC[[#This Row],[Meals Cost]]*participantsC[[#This Row],[Multiplier]],0)</f>
        <v>0</v>
      </c>
      <c r="V108" s="182">
        <f>IFERROR(participantsC[[#This Row],[Local Transport]]*participantsC[[#This Row],[Multiplier]],0)</f>
        <v>0</v>
      </c>
      <c r="W108" s="182">
        <f>IFERROR(participantsC[[#This Row],[Visa Fees]]*participantsC[[#This Row],[Multiplier]],0)</f>
        <v>0</v>
      </c>
      <c r="X108" s="182">
        <f>IFERROR(participantsC[[#This Row],[Other Expenses]]*participantsC[[#This Row],[Multiplier]],0)</f>
        <v>0</v>
      </c>
    </row>
    <row r="109" spans="1:24" x14ac:dyDescent="0.25">
      <c r="A109" s="162" t="str">
        <f>participantsB[[#This Row],[Title]]</f>
        <v/>
      </c>
      <c r="B109" s="184" t="str">
        <f>participantsB[[#This Row],[Surname]]</f>
        <v/>
      </c>
      <c r="C109" s="184" t="str">
        <f>participantsB[[#This Row],[First Name]]</f>
        <v/>
      </c>
      <c r="D109" s="184" t="str">
        <f>participantsB[[#This Row],[Institution]]</f>
        <v/>
      </c>
      <c r="E109" s="161" t="str">
        <f>participantsB[[#This Row],[Country]]</f>
        <v/>
      </c>
      <c r="F109" s="161"/>
      <c r="G109" s="184" t="str">
        <f>participantsB[[#This Row],[Role]]</f>
        <v/>
      </c>
      <c r="H109" s="190" t="str">
        <f>participantsB[[#This Row],[Arrival
Date]]</f>
        <v/>
      </c>
      <c r="I109" s="190" t="str">
        <f>participantsB[[#This Row],[Departure Date]]</f>
        <v/>
      </c>
      <c r="J109" s="192"/>
      <c r="K109" s="159"/>
      <c r="L109" s="159"/>
      <c r="M109" s="162"/>
      <c r="N109" s="195" t="str">
        <f>participantsB[[#This Row],[Visa Fees]]</f>
        <v/>
      </c>
      <c r="O109" s="196"/>
      <c r="P109" s="198" t="str">
        <f>participantsB[[#This Row],[Comment]]</f>
        <v/>
      </c>
      <c r="Q109" s="185">
        <f>IFERROR(IF(participantsC[[#This Row],[Role]]="Speaker",1,INDEX(countries[Subsidy],MATCH(participantsC[[#This Row],[Country]],countries[Country],0))),0)</f>
        <v>0</v>
      </c>
      <c r="R109" s="186">
        <f>IFERROR(MAX(0,participantsC[[#This Row],[Departure Date]]-participantsC[[#This Row],[Arrival
Date]]),0)</f>
        <v>0</v>
      </c>
      <c r="S109" s="182">
        <f>IFERROR(participantsC[[#This Row],[Travel Cost]]*participantsC[[#This Row],[Multiplier]],0)</f>
        <v>0</v>
      </c>
      <c r="T109" s="182">
        <f>IFERROR(participantsC[[#This Row],[Hotel Cost]]*participantsC[[#This Row],[Multiplier]],0)</f>
        <v>0</v>
      </c>
      <c r="U109" s="182">
        <f>IFERROR(participantsC[[#This Row],[Meals Cost]]*participantsC[[#This Row],[Multiplier]],0)</f>
        <v>0</v>
      </c>
      <c r="V109" s="182">
        <f>IFERROR(participantsC[[#This Row],[Local Transport]]*participantsC[[#This Row],[Multiplier]],0)</f>
        <v>0</v>
      </c>
      <c r="W109" s="182">
        <f>IFERROR(participantsC[[#This Row],[Visa Fees]]*participantsC[[#This Row],[Multiplier]],0)</f>
        <v>0</v>
      </c>
      <c r="X109" s="182">
        <f>IFERROR(participantsC[[#This Row],[Other Expenses]]*participantsC[[#This Row],[Multiplier]],0)</f>
        <v>0</v>
      </c>
    </row>
    <row r="110" spans="1:24" x14ac:dyDescent="0.25">
      <c r="A110" s="162" t="str">
        <f>participantsB[[#This Row],[Title]]</f>
        <v/>
      </c>
      <c r="B110" s="184" t="str">
        <f>participantsB[[#This Row],[Surname]]</f>
        <v/>
      </c>
      <c r="C110" s="184" t="str">
        <f>participantsB[[#This Row],[First Name]]</f>
        <v/>
      </c>
      <c r="D110" s="184" t="str">
        <f>participantsB[[#This Row],[Institution]]</f>
        <v/>
      </c>
      <c r="E110" s="161" t="str">
        <f>participantsB[[#This Row],[Country]]</f>
        <v/>
      </c>
      <c r="F110" s="161"/>
      <c r="G110" s="184" t="str">
        <f>participantsB[[#This Row],[Role]]</f>
        <v/>
      </c>
      <c r="H110" s="190" t="str">
        <f>participantsB[[#This Row],[Arrival
Date]]</f>
        <v/>
      </c>
      <c r="I110" s="190" t="str">
        <f>participantsB[[#This Row],[Departure Date]]</f>
        <v/>
      </c>
      <c r="J110" s="192"/>
      <c r="K110" s="159"/>
      <c r="L110" s="159"/>
      <c r="M110" s="162"/>
      <c r="N110" s="195" t="str">
        <f>participantsB[[#This Row],[Visa Fees]]</f>
        <v/>
      </c>
      <c r="O110" s="196"/>
      <c r="P110" s="198" t="str">
        <f>participantsB[[#This Row],[Comment]]</f>
        <v/>
      </c>
      <c r="Q110" s="185">
        <f>IFERROR(IF(participantsC[[#This Row],[Role]]="Speaker",1,INDEX(countries[Subsidy],MATCH(participantsC[[#This Row],[Country]],countries[Country],0))),0)</f>
        <v>0</v>
      </c>
      <c r="R110" s="186">
        <f>IFERROR(MAX(0,participantsC[[#This Row],[Departure Date]]-participantsC[[#This Row],[Arrival
Date]]),0)</f>
        <v>0</v>
      </c>
      <c r="S110" s="182">
        <f>IFERROR(participantsC[[#This Row],[Travel Cost]]*participantsC[[#This Row],[Multiplier]],0)</f>
        <v>0</v>
      </c>
      <c r="T110" s="182">
        <f>IFERROR(participantsC[[#This Row],[Hotel Cost]]*participantsC[[#This Row],[Multiplier]],0)</f>
        <v>0</v>
      </c>
      <c r="U110" s="182">
        <f>IFERROR(participantsC[[#This Row],[Meals Cost]]*participantsC[[#This Row],[Multiplier]],0)</f>
        <v>0</v>
      </c>
      <c r="V110" s="182">
        <f>IFERROR(participantsC[[#This Row],[Local Transport]]*participantsC[[#This Row],[Multiplier]],0)</f>
        <v>0</v>
      </c>
      <c r="W110" s="182">
        <f>IFERROR(participantsC[[#This Row],[Visa Fees]]*participantsC[[#This Row],[Multiplier]],0)</f>
        <v>0</v>
      </c>
      <c r="X110" s="182">
        <f>IFERROR(participantsC[[#This Row],[Other Expenses]]*participantsC[[#This Row],[Multiplier]],0)</f>
        <v>0</v>
      </c>
    </row>
    <row r="111" spans="1:24" x14ac:dyDescent="0.25">
      <c r="A111" s="162" t="str">
        <f>participantsB[[#This Row],[Title]]</f>
        <v/>
      </c>
      <c r="B111" s="184" t="str">
        <f>participantsB[[#This Row],[Surname]]</f>
        <v/>
      </c>
      <c r="C111" s="184" t="str">
        <f>participantsB[[#This Row],[First Name]]</f>
        <v/>
      </c>
      <c r="D111" s="184" t="str">
        <f>participantsB[[#This Row],[Institution]]</f>
        <v/>
      </c>
      <c r="E111" s="161" t="str">
        <f>participantsB[[#This Row],[Country]]</f>
        <v/>
      </c>
      <c r="F111" s="161"/>
      <c r="G111" s="184" t="str">
        <f>participantsB[[#This Row],[Role]]</f>
        <v/>
      </c>
      <c r="H111" s="190" t="str">
        <f>participantsB[[#This Row],[Arrival
Date]]</f>
        <v/>
      </c>
      <c r="I111" s="190" t="str">
        <f>participantsB[[#This Row],[Departure Date]]</f>
        <v/>
      </c>
      <c r="J111" s="192"/>
      <c r="K111" s="159"/>
      <c r="L111" s="159"/>
      <c r="M111" s="162"/>
      <c r="N111" s="195" t="str">
        <f>participantsB[[#This Row],[Visa Fees]]</f>
        <v/>
      </c>
      <c r="O111" s="196"/>
      <c r="P111" s="198" t="str">
        <f>participantsB[[#This Row],[Comment]]</f>
        <v/>
      </c>
      <c r="Q111" s="185">
        <f>IFERROR(IF(participantsC[[#This Row],[Role]]="Speaker",1,INDEX(countries[Subsidy],MATCH(participantsC[[#This Row],[Country]],countries[Country],0))),0)</f>
        <v>0</v>
      </c>
      <c r="R111" s="186">
        <f>IFERROR(MAX(0,participantsC[[#This Row],[Departure Date]]-participantsC[[#This Row],[Arrival
Date]]),0)</f>
        <v>0</v>
      </c>
      <c r="S111" s="182">
        <f>IFERROR(participantsC[[#This Row],[Travel Cost]]*participantsC[[#This Row],[Multiplier]],0)</f>
        <v>0</v>
      </c>
      <c r="T111" s="182">
        <f>IFERROR(participantsC[[#This Row],[Hotel Cost]]*participantsC[[#This Row],[Multiplier]],0)</f>
        <v>0</v>
      </c>
      <c r="U111" s="182">
        <f>IFERROR(participantsC[[#This Row],[Meals Cost]]*participantsC[[#This Row],[Multiplier]],0)</f>
        <v>0</v>
      </c>
      <c r="V111" s="182">
        <f>IFERROR(participantsC[[#This Row],[Local Transport]]*participantsC[[#This Row],[Multiplier]],0)</f>
        <v>0</v>
      </c>
      <c r="W111" s="182">
        <f>IFERROR(participantsC[[#This Row],[Visa Fees]]*participantsC[[#This Row],[Multiplier]],0)</f>
        <v>0</v>
      </c>
      <c r="X111" s="182">
        <f>IFERROR(participantsC[[#This Row],[Other Expenses]]*participantsC[[#This Row],[Multiplier]],0)</f>
        <v>0</v>
      </c>
    </row>
    <row r="112" spans="1:24" x14ac:dyDescent="0.25">
      <c r="A112" s="162" t="str">
        <f>participantsB[[#This Row],[Title]]</f>
        <v/>
      </c>
      <c r="B112" s="184" t="str">
        <f>participantsB[[#This Row],[Surname]]</f>
        <v/>
      </c>
      <c r="C112" s="184" t="str">
        <f>participantsB[[#This Row],[First Name]]</f>
        <v/>
      </c>
      <c r="D112" s="184" t="str">
        <f>participantsB[[#This Row],[Institution]]</f>
        <v/>
      </c>
      <c r="E112" s="161" t="str">
        <f>participantsB[[#This Row],[Country]]</f>
        <v/>
      </c>
      <c r="F112" s="161"/>
      <c r="G112" s="184" t="str">
        <f>participantsB[[#This Row],[Role]]</f>
        <v/>
      </c>
      <c r="H112" s="190" t="str">
        <f>participantsB[[#This Row],[Arrival
Date]]</f>
        <v/>
      </c>
      <c r="I112" s="190" t="str">
        <f>participantsB[[#This Row],[Departure Date]]</f>
        <v/>
      </c>
      <c r="J112" s="192"/>
      <c r="K112" s="159"/>
      <c r="L112" s="159"/>
      <c r="M112" s="162"/>
      <c r="N112" s="195" t="str">
        <f>participantsB[[#This Row],[Visa Fees]]</f>
        <v/>
      </c>
      <c r="O112" s="196"/>
      <c r="P112" s="198" t="str">
        <f>participantsB[[#This Row],[Comment]]</f>
        <v/>
      </c>
      <c r="Q112" s="185">
        <f>IFERROR(IF(participantsC[[#This Row],[Role]]="Speaker",1,INDEX(countries[Subsidy],MATCH(participantsC[[#This Row],[Country]],countries[Country],0))),0)</f>
        <v>0</v>
      </c>
      <c r="R112" s="186">
        <f>IFERROR(MAX(0,participantsC[[#This Row],[Departure Date]]-participantsC[[#This Row],[Arrival
Date]]),0)</f>
        <v>0</v>
      </c>
      <c r="S112" s="182">
        <f>IFERROR(participantsC[[#This Row],[Travel Cost]]*participantsC[[#This Row],[Multiplier]],0)</f>
        <v>0</v>
      </c>
      <c r="T112" s="182">
        <f>IFERROR(participantsC[[#This Row],[Hotel Cost]]*participantsC[[#This Row],[Multiplier]],0)</f>
        <v>0</v>
      </c>
      <c r="U112" s="182">
        <f>IFERROR(participantsC[[#This Row],[Meals Cost]]*participantsC[[#This Row],[Multiplier]],0)</f>
        <v>0</v>
      </c>
      <c r="V112" s="182">
        <f>IFERROR(participantsC[[#This Row],[Local Transport]]*participantsC[[#This Row],[Multiplier]],0)</f>
        <v>0</v>
      </c>
      <c r="W112" s="182">
        <f>IFERROR(participantsC[[#This Row],[Visa Fees]]*participantsC[[#This Row],[Multiplier]],0)</f>
        <v>0</v>
      </c>
      <c r="X112" s="182">
        <f>IFERROR(participantsC[[#This Row],[Other Expenses]]*participantsC[[#This Row],[Multiplier]],0)</f>
        <v>0</v>
      </c>
    </row>
    <row r="113" spans="1:24" x14ac:dyDescent="0.25">
      <c r="A113" s="162" t="str">
        <f>participantsB[[#This Row],[Title]]</f>
        <v/>
      </c>
      <c r="B113" s="184" t="str">
        <f>participantsB[[#This Row],[Surname]]</f>
        <v/>
      </c>
      <c r="C113" s="184" t="str">
        <f>participantsB[[#This Row],[First Name]]</f>
        <v/>
      </c>
      <c r="D113" s="184" t="str">
        <f>participantsB[[#This Row],[Institution]]</f>
        <v/>
      </c>
      <c r="E113" s="161" t="str">
        <f>participantsB[[#This Row],[Country]]</f>
        <v/>
      </c>
      <c r="F113" s="161"/>
      <c r="G113" s="184" t="str">
        <f>participantsB[[#This Row],[Role]]</f>
        <v/>
      </c>
      <c r="H113" s="190" t="str">
        <f>participantsB[[#This Row],[Arrival
Date]]</f>
        <v/>
      </c>
      <c r="I113" s="190" t="str">
        <f>participantsB[[#This Row],[Departure Date]]</f>
        <v/>
      </c>
      <c r="J113" s="192"/>
      <c r="K113" s="159"/>
      <c r="L113" s="159"/>
      <c r="M113" s="162"/>
      <c r="N113" s="195" t="str">
        <f>participantsB[[#This Row],[Visa Fees]]</f>
        <v/>
      </c>
      <c r="O113" s="196"/>
      <c r="P113" s="198" t="str">
        <f>participantsB[[#This Row],[Comment]]</f>
        <v/>
      </c>
      <c r="Q113" s="185">
        <f>IFERROR(IF(participantsC[[#This Row],[Role]]="Speaker",1,INDEX(countries[Subsidy],MATCH(participantsC[[#This Row],[Country]],countries[Country],0))),0)</f>
        <v>0</v>
      </c>
      <c r="R113" s="186">
        <f>IFERROR(MAX(0,participantsC[[#This Row],[Departure Date]]-participantsC[[#This Row],[Arrival
Date]]),0)</f>
        <v>0</v>
      </c>
      <c r="S113" s="182">
        <f>IFERROR(participantsC[[#This Row],[Travel Cost]]*participantsC[[#This Row],[Multiplier]],0)</f>
        <v>0</v>
      </c>
      <c r="T113" s="182">
        <f>IFERROR(participantsC[[#This Row],[Hotel Cost]]*participantsC[[#This Row],[Multiplier]],0)</f>
        <v>0</v>
      </c>
      <c r="U113" s="182">
        <f>IFERROR(participantsC[[#This Row],[Meals Cost]]*participantsC[[#This Row],[Multiplier]],0)</f>
        <v>0</v>
      </c>
      <c r="V113" s="182">
        <f>IFERROR(participantsC[[#This Row],[Local Transport]]*participantsC[[#This Row],[Multiplier]],0)</f>
        <v>0</v>
      </c>
      <c r="W113" s="182">
        <f>IFERROR(participantsC[[#This Row],[Visa Fees]]*participantsC[[#This Row],[Multiplier]],0)</f>
        <v>0</v>
      </c>
      <c r="X113" s="182">
        <f>IFERROR(participantsC[[#This Row],[Other Expenses]]*participantsC[[#This Row],[Multiplier]],0)</f>
        <v>0</v>
      </c>
    </row>
    <row r="114" spans="1:24" x14ac:dyDescent="0.25">
      <c r="A114" s="162" t="str">
        <f>participantsB[[#This Row],[Title]]</f>
        <v/>
      </c>
      <c r="B114" s="184" t="str">
        <f>participantsB[[#This Row],[Surname]]</f>
        <v/>
      </c>
      <c r="C114" s="184" t="str">
        <f>participantsB[[#This Row],[First Name]]</f>
        <v/>
      </c>
      <c r="D114" s="184" t="str">
        <f>participantsB[[#This Row],[Institution]]</f>
        <v/>
      </c>
      <c r="E114" s="161" t="str">
        <f>participantsB[[#This Row],[Country]]</f>
        <v/>
      </c>
      <c r="F114" s="161"/>
      <c r="G114" s="184" t="str">
        <f>participantsB[[#This Row],[Role]]</f>
        <v/>
      </c>
      <c r="H114" s="190" t="str">
        <f>participantsB[[#This Row],[Arrival
Date]]</f>
        <v/>
      </c>
      <c r="I114" s="190" t="str">
        <f>participantsB[[#This Row],[Departure Date]]</f>
        <v/>
      </c>
      <c r="J114" s="192"/>
      <c r="K114" s="159"/>
      <c r="L114" s="159"/>
      <c r="M114" s="162"/>
      <c r="N114" s="195" t="str">
        <f>participantsB[[#This Row],[Visa Fees]]</f>
        <v/>
      </c>
      <c r="O114" s="196"/>
      <c r="P114" s="198" t="str">
        <f>participantsB[[#This Row],[Comment]]</f>
        <v/>
      </c>
      <c r="Q114" s="185">
        <f>IFERROR(IF(participantsC[[#This Row],[Role]]="Speaker",1,INDEX(countries[Subsidy],MATCH(participantsC[[#This Row],[Country]],countries[Country],0))),0)</f>
        <v>0</v>
      </c>
      <c r="R114" s="186">
        <f>IFERROR(MAX(0,participantsC[[#This Row],[Departure Date]]-participantsC[[#This Row],[Arrival
Date]]),0)</f>
        <v>0</v>
      </c>
      <c r="S114" s="182">
        <f>IFERROR(participantsC[[#This Row],[Travel Cost]]*participantsC[[#This Row],[Multiplier]],0)</f>
        <v>0</v>
      </c>
      <c r="T114" s="182">
        <f>IFERROR(participantsC[[#This Row],[Hotel Cost]]*participantsC[[#This Row],[Multiplier]],0)</f>
        <v>0</v>
      </c>
      <c r="U114" s="182">
        <f>IFERROR(participantsC[[#This Row],[Meals Cost]]*participantsC[[#This Row],[Multiplier]],0)</f>
        <v>0</v>
      </c>
      <c r="V114" s="182">
        <f>IFERROR(participantsC[[#This Row],[Local Transport]]*participantsC[[#This Row],[Multiplier]],0)</f>
        <v>0</v>
      </c>
      <c r="W114" s="182">
        <f>IFERROR(participantsC[[#This Row],[Visa Fees]]*participantsC[[#This Row],[Multiplier]],0)</f>
        <v>0</v>
      </c>
      <c r="X114" s="182">
        <f>IFERROR(participantsC[[#This Row],[Other Expenses]]*participantsC[[#This Row],[Multiplier]],0)</f>
        <v>0</v>
      </c>
    </row>
    <row r="115" spans="1:24" x14ac:dyDescent="0.25">
      <c r="A115" s="162" t="str">
        <f>participantsB[[#This Row],[Title]]</f>
        <v/>
      </c>
      <c r="B115" s="184" t="str">
        <f>participantsB[[#This Row],[Surname]]</f>
        <v/>
      </c>
      <c r="C115" s="184" t="str">
        <f>participantsB[[#This Row],[First Name]]</f>
        <v/>
      </c>
      <c r="D115" s="184" t="str">
        <f>participantsB[[#This Row],[Institution]]</f>
        <v/>
      </c>
      <c r="E115" s="161" t="str">
        <f>participantsB[[#This Row],[Country]]</f>
        <v/>
      </c>
      <c r="F115" s="161"/>
      <c r="G115" s="184" t="str">
        <f>participantsB[[#This Row],[Role]]</f>
        <v/>
      </c>
      <c r="H115" s="190" t="str">
        <f>participantsB[[#This Row],[Arrival
Date]]</f>
        <v/>
      </c>
      <c r="I115" s="190" t="str">
        <f>participantsB[[#This Row],[Departure Date]]</f>
        <v/>
      </c>
      <c r="J115" s="192"/>
      <c r="K115" s="159"/>
      <c r="L115" s="159"/>
      <c r="M115" s="162"/>
      <c r="N115" s="195" t="str">
        <f>participantsB[[#This Row],[Visa Fees]]</f>
        <v/>
      </c>
      <c r="O115" s="196"/>
      <c r="P115" s="198" t="str">
        <f>participantsB[[#This Row],[Comment]]</f>
        <v/>
      </c>
      <c r="Q115" s="185">
        <f>IFERROR(IF(participantsC[[#This Row],[Role]]="Speaker",1,INDEX(countries[Subsidy],MATCH(participantsC[[#This Row],[Country]],countries[Country],0))),0)</f>
        <v>0</v>
      </c>
      <c r="R115" s="186">
        <f>IFERROR(MAX(0,participantsC[[#This Row],[Departure Date]]-participantsC[[#This Row],[Arrival
Date]]),0)</f>
        <v>0</v>
      </c>
      <c r="S115" s="182">
        <f>IFERROR(participantsC[[#This Row],[Travel Cost]]*participantsC[[#This Row],[Multiplier]],0)</f>
        <v>0</v>
      </c>
      <c r="T115" s="182">
        <f>IFERROR(participantsC[[#This Row],[Hotel Cost]]*participantsC[[#This Row],[Multiplier]],0)</f>
        <v>0</v>
      </c>
      <c r="U115" s="182">
        <f>IFERROR(participantsC[[#This Row],[Meals Cost]]*participantsC[[#This Row],[Multiplier]],0)</f>
        <v>0</v>
      </c>
      <c r="V115" s="182">
        <f>IFERROR(participantsC[[#This Row],[Local Transport]]*participantsC[[#This Row],[Multiplier]],0)</f>
        <v>0</v>
      </c>
      <c r="W115" s="182">
        <f>IFERROR(participantsC[[#This Row],[Visa Fees]]*participantsC[[#This Row],[Multiplier]],0)</f>
        <v>0</v>
      </c>
      <c r="X115" s="182">
        <f>IFERROR(participantsC[[#This Row],[Other Expenses]]*participantsC[[#This Row],[Multiplier]],0)</f>
        <v>0</v>
      </c>
    </row>
    <row r="116" spans="1:24" x14ac:dyDescent="0.25">
      <c r="A116" s="162" t="str">
        <f>participantsB[[#This Row],[Title]]</f>
        <v/>
      </c>
      <c r="B116" s="184" t="str">
        <f>participantsB[[#This Row],[Surname]]</f>
        <v/>
      </c>
      <c r="C116" s="184" t="str">
        <f>participantsB[[#This Row],[First Name]]</f>
        <v/>
      </c>
      <c r="D116" s="184" t="str">
        <f>participantsB[[#This Row],[Institution]]</f>
        <v/>
      </c>
      <c r="E116" s="161" t="str">
        <f>participantsB[[#This Row],[Country]]</f>
        <v/>
      </c>
      <c r="F116" s="161"/>
      <c r="G116" s="184" t="str">
        <f>participantsB[[#This Row],[Role]]</f>
        <v/>
      </c>
      <c r="H116" s="190" t="str">
        <f>participantsB[[#This Row],[Arrival
Date]]</f>
        <v/>
      </c>
      <c r="I116" s="190" t="str">
        <f>participantsB[[#This Row],[Departure Date]]</f>
        <v/>
      </c>
      <c r="J116" s="192"/>
      <c r="K116" s="159"/>
      <c r="L116" s="159"/>
      <c r="M116" s="162"/>
      <c r="N116" s="195" t="str">
        <f>participantsB[[#This Row],[Visa Fees]]</f>
        <v/>
      </c>
      <c r="O116" s="196"/>
      <c r="P116" s="198" t="str">
        <f>participantsB[[#This Row],[Comment]]</f>
        <v/>
      </c>
      <c r="Q116" s="185">
        <f>IFERROR(IF(participantsC[[#This Row],[Role]]="Speaker",1,INDEX(countries[Subsidy],MATCH(participantsC[[#This Row],[Country]],countries[Country],0))),0)</f>
        <v>0</v>
      </c>
      <c r="R116" s="186">
        <f>IFERROR(MAX(0,participantsC[[#This Row],[Departure Date]]-participantsC[[#This Row],[Arrival
Date]]),0)</f>
        <v>0</v>
      </c>
      <c r="S116" s="182">
        <f>IFERROR(participantsC[[#This Row],[Travel Cost]]*participantsC[[#This Row],[Multiplier]],0)</f>
        <v>0</v>
      </c>
      <c r="T116" s="182">
        <f>IFERROR(participantsC[[#This Row],[Hotel Cost]]*participantsC[[#This Row],[Multiplier]],0)</f>
        <v>0</v>
      </c>
      <c r="U116" s="182">
        <f>IFERROR(participantsC[[#This Row],[Meals Cost]]*participantsC[[#This Row],[Multiplier]],0)</f>
        <v>0</v>
      </c>
      <c r="V116" s="182">
        <f>IFERROR(participantsC[[#This Row],[Local Transport]]*participantsC[[#This Row],[Multiplier]],0)</f>
        <v>0</v>
      </c>
      <c r="W116" s="182">
        <f>IFERROR(participantsC[[#This Row],[Visa Fees]]*participantsC[[#This Row],[Multiplier]],0)</f>
        <v>0</v>
      </c>
      <c r="X116" s="182">
        <f>IFERROR(participantsC[[#This Row],[Other Expenses]]*participantsC[[#This Row],[Multiplier]],0)</f>
        <v>0</v>
      </c>
    </row>
    <row r="117" spans="1:24" x14ac:dyDescent="0.25">
      <c r="A117" s="162" t="str">
        <f>participantsB[[#This Row],[Title]]</f>
        <v/>
      </c>
      <c r="B117" s="184" t="str">
        <f>participantsB[[#This Row],[Surname]]</f>
        <v/>
      </c>
      <c r="C117" s="184" t="str">
        <f>participantsB[[#This Row],[First Name]]</f>
        <v/>
      </c>
      <c r="D117" s="184" t="str">
        <f>participantsB[[#This Row],[Institution]]</f>
        <v/>
      </c>
      <c r="E117" s="161" t="str">
        <f>participantsB[[#This Row],[Country]]</f>
        <v/>
      </c>
      <c r="F117" s="161"/>
      <c r="G117" s="184" t="str">
        <f>participantsB[[#This Row],[Role]]</f>
        <v/>
      </c>
      <c r="H117" s="190" t="str">
        <f>participantsB[[#This Row],[Arrival
Date]]</f>
        <v/>
      </c>
      <c r="I117" s="190" t="str">
        <f>participantsB[[#This Row],[Departure Date]]</f>
        <v/>
      </c>
      <c r="J117" s="192"/>
      <c r="K117" s="159"/>
      <c r="L117" s="159"/>
      <c r="M117" s="162"/>
      <c r="N117" s="195" t="str">
        <f>participantsB[[#This Row],[Visa Fees]]</f>
        <v/>
      </c>
      <c r="O117" s="196"/>
      <c r="P117" s="198" t="str">
        <f>participantsB[[#This Row],[Comment]]</f>
        <v/>
      </c>
      <c r="Q117" s="185">
        <f>IFERROR(IF(participantsC[[#This Row],[Role]]="Speaker",1,INDEX(countries[Subsidy],MATCH(participantsC[[#This Row],[Country]],countries[Country],0))),0)</f>
        <v>0</v>
      </c>
      <c r="R117" s="186">
        <f>IFERROR(MAX(0,participantsC[[#This Row],[Departure Date]]-participantsC[[#This Row],[Arrival
Date]]),0)</f>
        <v>0</v>
      </c>
      <c r="S117" s="182">
        <f>IFERROR(participantsC[[#This Row],[Travel Cost]]*participantsC[[#This Row],[Multiplier]],0)</f>
        <v>0</v>
      </c>
      <c r="T117" s="182">
        <f>IFERROR(participantsC[[#This Row],[Hotel Cost]]*participantsC[[#This Row],[Multiplier]],0)</f>
        <v>0</v>
      </c>
      <c r="U117" s="182">
        <f>IFERROR(participantsC[[#This Row],[Meals Cost]]*participantsC[[#This Row],[Multiplier]],0)</f>
        <v>0</v>
      </c>
      <c r="V117" s="182">
        <f>IFERROR(participantsC[[#This Row],[Local Transport]]*participantsC[[#This Row],[Multiplier]],0)</f>
        <v>0</v>
      </c>
      <c r="W117" s="182">
        <f>IFERROR(participantsC[[#This Row],[Visa Fees]]*participantsC[[#This Row],[Multiplier]],0)</f>
        <v>0</v>
      </c>
      <c r="X117" s="182">
        <f>IFERROR(participantsC[[#This Row],[Other Expenses]]*participantsC[[#This Row],[Multiplier]],0)</f>
        <v>0</v>
      </c>
    </row>
    <row r="118" spans="1:24" x14ac:dyDescent="0.25">
      <c r="A118" s="162" t="str">
        <f>participantsB[[#This Row],[Title]]</f>
        <v/>
      </c>
      <c r="B118" s="184" t="str">
        <f>participantsB[[#This Row],[Surname]]</f>
        <v/>
      </c>
      <c r="C118" s="184" t="str">
        <f>participantsB[[#This Row],[First Name]]</f>
        <v/>
      </c>
      <c r="D118" s="184" t="str">
        <f>participantsB[[#This Row],[Institution]]</f>
        <v/>
      </c>
      <c r="E118" s="161" t="str">
        <f>participantsB[[#This Row],[Country]]</f>
        <v/>
      </c>
      <c r="F118" s="161"/>
      <c r="G118" s="184" t="str">
        <f>participantsB[[#This Row],[Role]]</f>
        <v/>
      </c>
      <c r="H118" s="190" t="str">
        <f>participantsB[[#This Row],[Arrival
Date]]</f>
        <v/>
      </c>
      <c r="I118" s="190" t="str">
        <f>participantsB[[#This Row],[Departure Date]]</f>
        <v/>
      </c>
      <c r="J118" s="192"/>
      <c r="K118" s="159"/>
      <c r="L118" s="159"/>
      <c r="M118" s="162"/>
      <c r="N118" s="195" t="str">
        <f>participantsB[[#This Row],[Visa Fees]]</f>
        <v/>
      </c>
      <c r="O118" s="196"/>
      <c r="P118" s="198" t="str">
        <f>participantsB[[#This Row],[Comment]]</f>
        <v/>
      </c>
      <c r="Q118" s="185">
        <f>IFERROR(IF(participantsC[[#This Row],[Role]]="Speaker",1,INDEX(countries[Subsidy],MATCH(participantsC[[#This Row],[Country]],countries[Country],0))),0)</f>
        <v>0</v>
      </c>
      <c r="R118" s="186">
        <f>IFERROR(MAX(0,participantsC[[#This Row],[Departure Date]]-participantsC[[#This Row],[Arrival
Date]]),0)</f>
        <v>0</v>
      </c>
      <c r="S118" s="182">
        <f>IFERROR(participantsC[[#This Row],[Travel Cost]]*participantsC[[#This Row],[Multiplier]],0)</f>
        <v>0</v>
      </c>
      <c r="T118" s="182">
        <f>IFERROR(participantsC[[#This Row],[Hotel Cost]]*participantsC[[#This Row],[Multiplier]],0)</f>
        <v>0</v>
      </c>
      <c r="U118" s="182">
        <f>IFERROR(participantsC[[#This Row],[Meals Cost]]*participantsC[[#This Row],[Multiplier]],0)</f>
        <v>0</v>
      </c>
      <c r="V118" s="182">
        <f>IFERROR(participantsC[[#This Row],[Local Transport]]*participantsC[[#This Row],[Multiplier]],0)</f>
        <v>0</v>
      </c>
      <c r="W118" s="182">
        <f>IFERROR(participantsC[[#This Row],[Visa Fees]]*participantsC[[#This Row],[Multiplier]],0)</f>
        <v>0</v>
      </c>
      <c r="X118" s="182">
        <f>IFERROR(participantsC[[#This Row],[Other Expenses]]*participantsC[[#This Row],[Multiplier]],0)</f>
        <v>0</v>
      </c>
    </row>
    <row r="119" spans="1:24" x14ac:dyDescent="0.25">
      <c r="A119" s="162" t="str">
        <f>participantsB[[#This Row],[Title]]</f>
        <v/>
      </c>
      <c r="B119" s="184" t="str">
        <f>participantsB[[#This Row],[Surname]]</f>
        <v/>
      </c>
      <c r="C119" s="184" t="str">
        <f>participantsB[[#This Row],[First Name]]</f>
        <v/>
      </c>
      <c r="D119" s="184" t="str">
        <f>participantsB[[#This Row],[Institution]]</f>
        <v/>
      </c>
      <c r="E119" s="161" t="str">
        <f>participantsB[[#This Row],[Country]]</f>
        <v/>
      </c>
      <c r="F119" s="161"/>
      <c r="G119" s="184" t="str">
        <f>participantsB[[#This Row],[Role]]</f>
        <v/>
      </c>
      <c r="H119" s="190" t="str">
        <f>participantsB[[#This Row],[Arrival
Date]]</f>
        <v/>
      </c>
      <c r="I119" s="190" t="str">
        <f>participantsB[[#This Row],[Departure Date]]</f>
        <v/>
      </c>
      <c r="J119" s="192"/>
      <c r="K119" s="159"/>
      <c r="L119" s="159"/>
      <c r="M119" s="162"/>
      <c r="N119" s="195" t="str">
        <f>participantsB[[#This Row],[Visa Fees]]</f>
        <v/>
      </c>
      <c r="O119" s="196"/>
      <c r="P119" s="198" t="str">
        <f>participantsB[[#This Row],[Comment]]</f>
        <v/>
      </c>
      <c r="Q119" s="185">
        <f>IFERROR(IF(participantsC[[#This Row],[Role]]="Speaker",1,INDEX(countries[Subsidy],MATCH(participantsC[[#This Row],[Country]],countries[Country],0))),0)</f>
        <v>0</v>
      </c>
      <c r="R119" s="186">
        <f>IFERROR(MAX(0,participantsC[[#This Row],[Departure Date]]-participantsC[[#This Row],[Arrival
Date]]),0)</f>
        <v>0</v>
      </c>
      <c r="S119" s="182">
        <f>IFERROR(participantsC[[#This Row],[Travel Cost]]*participantsC[[#This Row],[Multiplier]],0)</f>
        <v>0</v>
      </c>
      <c r="T119" s="182">
        <f>IFERROR(participantsC[[#This Row],[Hotel Cost]]*participantsC[[#This Row],[Multiplier]],0)</f>
        <v>0</v>
      </c>
      <c r="U119" s="182">
        <f>IFERROR(participantsC[[#This Row],[Meals Cost]]*participantsC[[#This Row],[Multiplier]],0)</f>
        <v>0</v>
      </c>
      <c r="V119" s="182">
        <f>IFERROR(participantsC[[#This Row],[Local Transport]]*participantsC[[#This Row],[Multiplier]],0)</f>
        <v>0</v>
      </c>
      <c r="W119" s="182">
        <f>IFERROR(participantsC[[#This Row],[Visa Fees]]*participantsC[[#This Row],[Multiplier]],0)</f>
        <v>0</v>
      </c>
      <c r="X119" s="182">
        <f>IFERROR(participantsC[[#This Row],[Other Expenses]]*participantsC[[#This Row],[Multiplier]],0)</f>
        <v>0</v>
      </c>
    </row>
    <row r="120" spans="1:24" x14ac:dyDescent="0.25">
      <c r="A120" s="162" t="str">
        <f>participantsB[[#This Row],[Title]]</f>
        <v/>
      </c>
      <c r="B120" s="184" t="str">
        <f>participantsB[[#This Row],[Surname]]</f>
        <v/>
      </c>
      <c r="C120" s="184" t="str">
        <f>participantsB[[#This Row],[First Name]]</f>
        <v/>
      </c>
      <c r="D120" s="184" t="str">
        <f>participantsB[[#This Row],[Institution]]</f>
        <v/>
      </c>
      <c r="E120" s="161" t="str">
        <f>participantsB[[#This Row],[Country]]</f>
        <v/>
      </c>
      <c r="F120" s="161"/>
      <c r="G120" s="184" t="str">
        <f>participantsB[[#This Row],[Role]]</f>
        <v/>
      </c>
      <c r="H120" s="190" t="str">
        <f>participantsB[[#This Row],[Arrival
Date]]</f>
        <v/>
      </c>
      <c r="I120" s="190" t="str">
        <f>participantsB[[#This Row],[Departure Date]]</f>
        <v/>
      </c>
      <c r="J120" s="192"/>
      <c r="K120" s="159"/>
      <c r="L120" s="159"/>
      <c r="M120" s="162"/>
      <c r="N120" s="195" t="str">
        <f>participantsB[[#This Row],[Visa Fees]]</f>
        <v/>
      </c>
      <c r="O120" s="196"/>
      <c r="P120" s="198" t="str">
        <f>participantsB[[#This Row],[Comment]]</f>
        <v/>
      </c>
      <c r="Q120" s="185">
        <f>IFERROR(IF(participantsC[[#This Row],[Role]]="Speaker",1,INDEX(countries[Subsidy],MATCH(participantsC[[#This Row],[Country]],countries[Country],0))),0)</f>
        <v>0</v>
      </c>
      <c r="R120" s="186">
        <f>IFERROR(MAX(0,participantsC[[#This Row],[Departure Date]]-participantsC[[#This Row],[Arrival
Date]]),0)</f>
        <v>0</v>
      </c>
      <c r="S120" s="182">
        <f>IFERROR(participantsC[[#This Row],[Travel Cost]]*participantsC[[#This Row],[Multiplier]],0)</f>
        <v>0</v>
      </c>
      <c r="T120" s="182">
        <f>IFERROR(participantsC[[#This Row],[Hotel Cost]]*participantsC[[#This Row],[Multiplier]],0)</f>
        <v>0</v>
      </c>
      <c r="U120" s="182">
        <f>IFERROR(participantsC[[#This Row],[Meals Cost]]*participantsC[[#This Row],[Multiplier]],0)</f>
        <v>0</v>
      </c>
      <c r="V120" s="182">
        <f>IFERROR(participantsC[[#This Row],[Local Transport]]*participantsC[[#This Row],[Multiplier]],0)</f>
        <v>0</v>
      </c>
      <c r="W120" s="182">
        <f>IFERROR(participantsC[[#This Row],[Visa Fees]]*participantsC[[#This Row],[Multiplier]],0)</f>
        <v>0</v>
      </c>
      <c r="X120" s="182">
        <f>IFERROR(participantsC[[#This Row],[Other Expenses]]*participantsC[[#This Row],[Multiplier]],0)</f>
        <v>0</v>
      </c>
    </row>
    <row r="121" spans="1:24" x14ac:dyDescent="0.25">
      <c r="A121" s="162" t="str">
        <f>participantsB[[#This Row],[Title]]</f>
        <v/>
      </c>
      <c r="B121" s="184" t="str">
        <f>participantsB[[#This Row],[Surname]]</f>
        <v/>
      </c>
      <c r="C121" s="184" t="str">
        <f>participantsB[[#This Row],[First Name]]</f>
        <v/>
      </c>
      <c r="D121" s="184" t="str">
        <f>participantsB[[#This Row],[Institution]]</f>
        <v/>
      </c>
      <c r="E121" s="161" t="str">
        <f>participantsB[[#This Row],[Country]]</f>
        <v/>
      </c>
      <c r="F121" s="161"/>
      <c r="G121" s="184" t="str">
        <f>participantsB[[#This Row],[Role]]</f>
        <v/>
      </c>
      <c r="H121" s="190" t="str">
        <f>participantsB[[#This Row],[Arrival
Date]]</f>
        <v/>
      </c>
      <c r="I121" s="190" t="str">
        <f>participantsB[[#This Row],[Departure Date]]</f>
        <v/>
      </c>
      <c r="J121" s="192"/>
      <c r="K121" s="159"/>
      <c r="L121" s="159"/>
      <c r="M121" s="162"/>
      <c r="N121" s="195" t="str">
        <f>participantsB[[#This Row],[Visa Fees]]</f>
        <v/>
      </c>
      <c r="O121" s="196"/>
      <c r="P121" s="198" t="str">
        <f>participantsB[[#This Row],[Comment]]</f>
        <v/>
      </c>
      <c r="Q121" s="185">
        <f>IFERROR(IF(participantsC[[#This Row],[Role]]="Speaker",1,INDEX(countries[Subsidy],MATCH(participantsC[[#This Row],[Country]],countries[Country],0))),0)</f>
        <v>0</v>
      </c>
      <c r="R121" s="186">
        <f>IFERROR(MAX(0,participantsC[[#This Row],[Departure Date]]-participantsC[[#This Row],[Arrival
Date]]),0)</f>
        <v>0</v>
      </c>
      <c r="S121" s="182">
        <f>IFERROR(participantsC[[#This Row],[Travel Cost]]*participantsC[[#This Row],[Multiplier]],0)</f>
        <v>0</v>
      </c>
      <c r="T121" s="182">
        <f>IFERROR(participantsC[[#This Row],[Hotel Cost]]*participantsC[[#This Row],[Multiplier]],0)</f>
        <v>0</v>
      </c>
      <c r="U121" s="182">
        <f>IFERROR(participantsC[[#This Row],[Meals Cost]]*participantsC[[#This Row],[Multiplier]],0)</f>
        <v>0</v>
      </c>
      <c r="V121" s="182">
        <f>IFERROR(participantsC[[#This Row],[Local Transport]]*participantsC[[#This Row],[Multiplier]],0)</f>
        <v>0</v>
      </c>
      <c r="W121" s="182">
        <f>IFERROR(participantsC[[#This Row],[Visa Fees]]*participantsC[[#This Row],[Multiplier]],0)</f>
        <v>0</v>
      </c>
      <c r="X121" s="182">
        <f>IFERROR(participantsC[[#This Row],[Other Expenses]]*participantsC[[#This Row],[Multiplier]],0)</f>
        <v>0</v>
      </c>
    </row>
    <row r="122" spans="1:24" x14ac:dyDescent="0.25">
      <c r="A122" s="162" t="str">
        <f>participantsB[[#This Row],[Title]]</f>
        <v/>
      </c>
      <c r="B122" s="184" t="str">
        <f>participantsB[[#This Row],[Surname]]</f>
        <v/>
      </c>
      <c r="C122" s="184" t="str">
        <f>participantsB[[#This Row],[First Name]]</f>
        <v/>
      </c>
      <c r="D122" s="184" t="str">
        <f>participantsB[[#This Row],[Institution]]</f>
        <v/>
      </c>
      <c r="E122" s="161" t="str">
        <f>participantsB[[#This Row],[Country]]</f>
        <v/>
      </c>
      <c r="F122" s="161"/>
      <c r="G122" s="184" t="str">
        <f>participantsB[[#This Row],[Role]]</f>
        <v/>
      </c>
      <c r="H122" s="190" t="str">
        <f>participantsB[[#This Row],[Arrival
Date]]</f>
        <v/>
      </c>
      <c r="I122" s="190" t="str">
        <f>participantsB[[#This Row],[Departure Date]]</f>
        <v/>
      </c>
      <c r="J122" s="192"/>
      <c r="K122" s="159"/>
      <c r="L122" s="159"/>
      <c r="M122" s="162"/>
      <c r="N122" s="195" t="str">
        <f>participantsB[[#This Row],[Visa Fees]]</f>
        <v/>
      </c>
      <c r="O122" s="196"/>
      <c r="P122" s="198" t="str">
        <f>participantsB[[#This Row],[Comment]]</f>
        <v/>
      </c>
      <c r="Q122" s="185">
        <f>IFERROR(IF(participantsC[[#This Row],[Role]]="Speaker",1,INDEX(countries[Subsidy],MATCH(participantsC[[#This Row],[Country]],countries[Country],0))),0)</f>
        <v>0</v>
      </c>
      <c r="R122" s="186">
        <f>IFERROR(MAX(0,participantsC[[#This Row],[Departure Date]]-participantsC[[#This Row],[Arrival
Date]]),0)</f>
        <v>0</v>
      </c>
      <c r="S122" s="182">
        <f>IFERROR(participantsC[[#This Row],[Travel Cost]]*participantsC[[#This Row],[Multiplier]],0)</f>
        <v>0</v>
      </c>
      <c r="T122" s="182">
        <f>IFERROR(participantsC[[#This Row],[Hotel Cost]]*participantsC[[#This Row],[Multiplier]],0)</f>
        <v>0</v>
      </c>
      <c r="U122" s="182">
        <f>IFERROR(participantsC[[#This Row],[Meals Cost]]*participantsC[[#This Row],[Multiplier]],0)</f>
        <v>0</v>
      </c>
      <c r="V122" s="182">
        <f>IFERROR(participantsC[[#This Row],[Local Transport]]*participantsC[[#This Row],[Multiplier]],0)</f>
        <v>0</v>
      </c>
      <c r="W122" s="182">
        <f>IFERROR(participantsC[[#This Row],[Visa Fees]]*participantsC[[#This Row],[Multiplier]],0)</f>
        <v>0</v>
      </c>
      <c r="X122" s="182">
        <f>IFERROR(participantsC[[#This Row],[Other Expenses]]*participantsC[[#This Row],[Multiplier]],0)</f>
        <v>0</v>
      </c>
    </row>
    <row r="123" spans="1:24" x14ac:dyDescent="0.25">
      <c r="A123" s="162" t="str">
        <f>participantsB[[#This Row],[Title]]</f>
        <v/>
      </c>
      <c r="B123" s="184" t="str">
        <f>participantsB[[#This Row],[Surname]]</f>
        <v/>
      </c>
      <c r="C123" s="184" t="str">
        <f>participantsB[[#This Row],[First Name]]</f>
        <v/>
      </c>
      <c r="D123" s="184" t="str">
        <f>participantsB[[#This Row],[Institution]]</f>
        <v/>
      </c>
      <c r="E123" s="161" t="str">
        <f>participantsB[[#This Row],[Country]]</f>
        <v/>
      </c>
      <c r="F123" s="161"/>
      <c r="G123" s="184" t="str">
        <f>participantsB[[#This Row],[Role]]</f>
        <v/>
      </c>
      <c r="H123" s="190" t="str">
        <f>participantsB[[#This Row],[Arrival
Date]]</f>
        <v/>
      </c>
      <c r="I123" s="190" t="str">
        <f>participantsB[[#This Row],[Departure Date]]</f>
        <v/>
      </c>
      <c r="J123" s="192"/>
      <c r="K123" s="159"/>
      <c r="L123" s="159"/>
      <c r="M123" s="162"/>
      <c r="N123" s="195" t="str">
        <f>participantsB[[#This Row],[Visa Fees]]</f>
        <v/>
      </c>
      <c r="O123" s="196"/>
      <c r="P123" s="198" t="str">
        <f>participantsB[[#This Row],[Comment]]</f>
        <v/>
      </c>
      <c r="Q123" s="185">
        <f>IFERROR(IF(participantsC[[#This Row],[Role]]="Speaker",1,INDEX(countries[Subsidy],MATCH(participantsC[[#This Row],[Country]],countries[Country],0))),0)</f>
        <v>0</v>
      </c>
      <c r="R123" s="186">
        <f>IFERROR(MAX(0,participantsC[[#This Row],[Departure Date]]-participantsC[[#This Row],[Arrival
Date]]),0)</f>
        <v>0</v>
      </c>
      <c r="S123" s="182">
        <f>IFERROR(participantsC[[#This Row],[Travel Cost]]*participantsC[[#This Row],[Multiplier]],0)</f>
        <v>0</v>
      </c>
      <c r="T123" s="182">
        <f>IFERROR(participantsC[[#This Row],[Hotel Cost]]*participantsC[[#This Row],[Multiplier]],0)</f>
        <v>0</v>
      </c>
      <c r="U123" s="182">
        <f>IFERROR(participantsC[[#This Row],[Meals Cost]]*participantsC[[#This Row],[Multiplier]],0)</f>
        <v>0</v>
      </c>
      <c r="V123" s="182">
        <f>IFERROR(participantsC[[#This Row],[Local Transport]]*participantsC[[#This Row],[Multiplier]],0)</f>
        <v>0</v>
      </c>
      <c r="W123" s="182">
        <f>IFERROR(participantsC[[#This Row],[Visa Fees]]*participantsC[[#This Row],[Multiplier]],0)</f>
        <v>0</v>
      </c>
      <c r="X123" s="182">
        <f>IFERROR(participantsC[[#This Row],[Other Expenses]]*participantsC[[#This Row],[Multiplier]],0)</f>
        <v>0</v>
      </c>
    </row>
    <row r="124" spans="1:24" x14ac:dyDescent="0.25">
      <c r="A124" s="162" t="str">
        <f>participantsB[[#This Row],[Title]]</f>
        <v/>
      </c>
      <c r="B124" s="184" t="str">
        <f>participantsB[[#This Row],[Surname]]</f>
        <v/>
      </c>
      <c r="C124" s="184" t="str">
        <f>participantsB[[#This Row],[First Name]]</f>
        <v/>
      </c>
      <c r="D124" s="184" t="str">
        <f>participantsB[[#This Row],[Institution]]</f>
        <v/>
      </c>
      <c r="E124" s="161" t="str">
        <f>participantsB[[#This Row],[Country]]</f>
        <v/>
      </c>
      <c r="F124" s="161"/>
      <c r="G124" s="184" t="str">
        <f>participantsB[[#This Row],[Role]]</f>
        <v/>
      </c>
      <c r="H124" s="190" t="str">
        <f>participantsB[[#This Row],[Arrival
Date]]</f>
        <v/>
      </c>
      <c r="I124" s="190" t="str">
        <f>participantsB[[#This Row],[Departure Date]]</f>
        <v/>
      </c>
      <c r="J124" s="192"/>
      <c r="K124" s="159"/>
      <c r="L124" s="159"/>
      <c r="M124" s="162"/>
      <c r="N124" s="195" t="str">
        <f>participantsB[[#This Row],[Visa Fees]]</f>
        <v/>
      </c>
      <c r="O124" s="196"/>
      <c r="P124" s="198" t="str">
        <f>participantsB[[#This Row],[Comment]]</f>
        <v/>
      </c>
      <c r="Q124" s="185">
        <f>IFERROR(IF(participantsC[[#This Row],[Role]]="Speaker",1,INDEX(countries[Subsidy],MATCH(participantsC[[#This Row],[Country]],countries[Country],0))),0)</f>
        <v>0</v>
      </c>
      <c r="R124" s="186">
        <f>IFERROR(MAX(0,participantsC[[#This Row],[Departure Date]]-participantsC[[#This Row],[Arrival
Date]]),0)</f>
        <v>0</v>
      </c>
      <c r="S124" s="182">
        <f>IFERROR(participantsC[[#This Row],[Travel Cost]]*participantsC[[#This Row],[Multiplier]],0)</f>
        <v>0</v>
      </c>
      <c r="T124" s="182">
        <f>IFERROR(participantsC[[#This Row],[Hotel Cost]]*participantsC[[#This Row],[Multiplier]],0)</f>
        <v>0</v>
      </c>
      <c r="U124" s="182">
        <f>IFERROR(participantsC[[#This Row],[Meals Cost]]*participantsC[[#This Row],[Multiplier]],0)</f>
        <v>0</v>
      </c>
      <c r="V124" s="182">
        <f>IFERROR(participantsC[[#This Row],[Local Transport]]*participantsC[[#This Row],[Multiplier]],0)</f>
        <v>0</v>
      </c>
      <c r="W124" s="182">
        <f>IFERROR(participantsC[[#This Row],[Visa Fees]]*participantsC[[#This Row],[Multiplier]],0)</f>
        <v>0</v>
      </c>
      <c r="X124" s="182">
        <f>IFERROR(participantsC[[#This Row],[Other Expenses]]*participantsC[[#This Row],[Multiplier]],0)</f>
        <v>0</v>
      </c>
    </row>
    <row r="125" spans="1:24" x14ac:dyDescent="0.25">
      <c r="A125" s="162" t="str">
        <f>participantsB[[#This Row],[Title]]</f>
        <v/>
      </c>
      <c r="B125" s="184" t="str">
        <f>participantsB[[#This Row],[Surname]]</f>
        <v/>
      </c>
      <c r="C125" s="184" t="str">
        <f>participantsB[[#This Row],[First Name]]</f>
        <v/>
      </c>
      <c r="D125" s="184" t="str">
        <f>participantsB[[#This Row],[Institution]]</f>
        <v/>
      </c>
      <c r="E125" s="161" t="str">
        <f>participantsB[[#This Row],[Country]]</f>
        <v/>
      </c>
      <c r="F125" s="161"/>
      <c r="G125" s="184" t="str">
        <f>participantsB[[#This Row],[Role]]</f>
        <v/>
      </c>
      <c r="H125" s="190" t="str">
        <f>participantsB[[#This Row],[Arrival
Date]]</f>
        <v/>
      </c>
      <c r="I125" s="190" t="str">
        <f>participantsB[[#This Row],[Departure Date]]</f>
        <v/>
      </c>
      <c r="J125" s="192"/>
      <c r="K125" s="159"/>
      <c r="L125" s="159"/>
      <c r="M125" s="162"/>
      <c r="N125" s="195" t="str">
        <f>participantsB[[#This Row],[Visa Fees]]</f>
        <v/>
      </c>
      <c r="O125" s="196"/>
      <c r="P125" s="198" t="str">
        <f>participantsB[[#This Row],[Comment]]</f>
        <v/>
      </c>
      <c r="Q125" s="185">
        <f>IFERROR(IF(participantsC[[#This Row],[Role]]="Speaker",1,INDEX(countries[Subsidy],MATCH(participantsC[[#This Row],[Country]],countries[Country],0))),0)</f>
        <v>0</v>
      </c>
      <c r="R125" s="186">
        <f>IFERROR(MAX(0,participantsC[[#This Row],[Departure Date]]-participantsC[[#This Row],[Arrival
Date]]),0)</f>
        <v>0</v>
      </c>
      <c r="S125" s="182">
        <f>IFERROR(participantsC[[#This Row],[Travel Cost]]*participantsC[[#This Row],[Multiplier]],0)</f>
        <v>0</v>
      </c>
      <c r="T125" s="182">
        <f>IFERROR(participantsC[[#This Row],[Hotel Cost]]*participantsC[[#This Row],[Multiplier]],0)</f>
        <v>0</v>
      </c>
      <c r="U125" s="182">
        <f>IFERROR(participantsC[[#This Row],[Meals Cost]]*participantsC[[#This Row],[Multiplier]],0)</f>
        <v>0</v>
      </c>
      <c r="V125" s="182">
        <f>IFERROR(participantsC[[#This Row],[Local Transport]]*participantsC[[#This Row],[Multiplier]],0)</f>
        <v>0</v>
      </c>
      <c r="W125" s="182">
        <f>IFERROR(participantsC[[#This Row],[Visa Fees]]*participantsC[[#This Row],[Multiplier]],0)</f>
        <v>0</v>
      </c>
      <c r="X125" s="182">
        <f>IFERROR(participantsC[[#This Row],[Other Expenses]]*participantsC[[#This Row],[Multiplier]],0)</f>
        <v>0</v>
      </c>
    </row>
    <row r="126" spans="1:24" x14ac:dyDescent="0.25">
      <c r="A126" s="162" t="str">
        <f>participantsB[[#This Row],[Title]]</f>
        <v/>
      </c>
      <c r="B126" s="184" t="str">
        <f>participantsB[[#This Row],[Surname]]</f>
        <v/>
      </c>
      <c r="C126" s="184" t="str">
        <f>participantsB[[#This Row],[First Name]]</f>
        <v/>
      </c>
      <c r="D126" s="184" t="str">
        <f>participantsB[[#This Row],[Institution]]</f>
        <v/>
      </c>
      <c r="E126" s="161" t="str">
        <f>participantsB[[#This Row],[Country]]</f>
        <v/>
      </c>
      <c r="F126" s="161"/>
      <c r="G126" s="184" t="str">
        <f>participantsB[[#This Row],[Role]]</f>
        <v/>
      </c>
      <c r="H126" s="190" t="str">
        <f>participantsB[[#This Row],[Arrival
Date]]</f>
        <v/>
      </c>
      <c r="I126" s="190" t="str">
        <f>participantsB[[#This Row],[Departure Date]]</f>
        <v/>
      </c>
      <c r="J126" s="192"/>
      <c r="K126" s="159"/>
      <c r="L126" s="159"/>
      <c r="M126" s="162"/>
      <c r="N126" s="195" t="str">
        <f>participantsB[[#This Row],[Visa Fees]]</f>
        <v/>
      </c>
      <c r="O126" s="196"/>
      <c r="P126" s="198" t="str">
        <f>participantsB[[#This Row],[Comment]]</f>
        <v/>
      </c>
      <c r="Q126" s="185">
        <f>IFERROR(IF(participantsC[[#This Row],[Role]]="Speaker",1,INDEX(countries[Subsidy],MATCH(participantsC[[#This Row],[Country]],countries[Country],0))),0)</f>
        <v>0</v>
      </c>
      <c r="R126" s="186">
        <f>IFERROR(MAX(0,participantsC[[#This Row],[Departure Date]]-participantsC[[#This Row],[Arrival
Date]]),0)</f>
        <v>0</v>
      </c>
      <c r="S126" s="182">
        <f>IFERROR(participantsC[[#This Row],[Travel Cost]]*participantsC[[#This Row],[Multiplier]],0)</f>
        <v>0</v>
      </c>
      <c r="T126" s="182">
        <f>IFERROR(participantsC[[#This Row],[Hotel Cost]]*participantsC[[#This Row],[Multiplier]],0)</f>
        <v>0</v>
      </c>
      <c r="U126" s="182">
        <f>IFERROR(participantsC[[#This Row],[Meals Cost]]*participantsC[[#This Row],[Multiplier]],0)</f>
        <v>0</v>
      </c>
      <c r="V126" s="182">
        <f>IFERROR(participantsC[[#This Row],[Local Transport]]*participantsC[[#This Row],[Multiplier]],0)</f>
        <v>0</v>
      </c>
      <c r="W126" s="182">
        <f>IFERROR(participantsC[[#This Row],[Visa Fees]]*participantsC[[#This Row],[Multiplier]],0)</f>
        <v>0</v>
      </c>
      <c r="X126" s="182">
        <f>IFERROR(participantsC[[#This Row],[Other Expenses]]*participantsC[[#This Row],[Multiplier]],0)</f>
        <v>0</v>
      </c>
    </row>
    <row r="127" spans="1:24" x14ac:dyDescent="0.25">
      <c r="A127" s="162" t="str">
        <f>participantsB[[#This Row],[Title]]</f>
        <v/>
      </c>
      <c r="B127" s="184" t="str">
        <f>participantsB[[#This Row],[Surname]]</f>
        <v/>
      </c>
      <c r="C127" s="184" t="str">
        <f>participantsB[[#This Row],[First Name]]</f>
        <v/>
      </c>
      <c r="D127" s="184" t="str">
        <f>participantsB[[#This Row],[Institution]]</f>
        <v/>
      </c>
      <c r="E127" s="161" t="str">
        <f>participantsB[[#This Row],[Country]]</f>
        <v/>
      </c>
      <c r="F127" s="161"/>
      <c r="G127" s="184" t="str">
        <f>participantsB[[#This Row],[Role]]</f>
        <v/>
      </c>
      <c r="H127" s="190" t="str">
        <f>participantsB[[#This Row],[Arrival
Date]]</f>
        <v/>
      </c>
      <c r="I127" s="190" t="str">
        <f>participantsB[[#This Row],[Departure Date]]</f>
        <v/>
      </c>
      <c r="J127" s="192"/>
      <c r="K127" s="159"/>
      <c r="L127" s="159"/>
      <c r="M127" s="162"/>
      <c r="N127" s="195" t="str">
        <f>participantsB[[#This Row],[Visa Fees]]</f>
        <v/>
      </c>
      <c r="O127" s="196"/>
      <c r="P127" s="198" t="str">
        <f>participantsB[[#This Row],[Comment]]</f>
        <v/>
      </c>
      <c r="Q127" s="185">
        <f>IFERROR(IF(participantsC[[#This Row],[Role]]="Speaker",1,INDEX(countries[Subsidy],MATCH(participantsC[[#This Row],[Country]],countries[Country],0))),0)</f>
        <v>0</v>
      </c>
      <c r="R127" s="186">
        <f>IFERROR(MAX(0,participantsC[[#This Row],[Departure Date]]-participantsC[[#This Row],[Arrival
Date]]),0)</f>
        <v>0</v>
      </c>
      <c r="S127" s="182">
        <f>IFERROR(participantsC[[#This Row],[Travel Cost]]*participantsC[[#This Row],[Multiplier]],0)</f>
        <v>0</v>
      </c>
      <c r="T127" s="182">
        <f>IFERROR(participantsC[[#This Row],[Hotel Cost]]*participantsC[[#This Row],[Multiplier]],0)</f>
        <v>0</v>
      </c>
      <c r="U127" s="182">
        <f>IFERROR(participantsC[[#This Row],[Meals Cost]]*participantsC[[#This Row],[Multiplier]],0)</f>
        <v>0</v>
      </c>
      <c r="V127" s="182">
        <f>IFERROR(participantsC[[#This Row],[Local Transport]]*participantsC[[#This Row],[Multiplier]],0)</f>
        <v>0</v>
      </c>
      <c r="W127" s="182">
        <f>IFERROR(participantsC[[#This Row],[Visa Fees]]*participantsC[[#This Row],[Multiplier]],0)</f>
        <v>0</v>
      </c>
      <c r="X127" s="182">
        <f>IFERROR(participantsC[[#This Row],[Other Expenses]]*participantsC[[#This Row],[Multiplier]],0)</f>
        <v>0</v>
      </c>
    </row>
    <row r="128" spans="1:24" x14ac:dyDescent="0.25">
      <c r="A128" s="162" t="str">
        <f>participantsB[[#This Row],[Title]]</f>
        <v/>
      </c>
      <c r="B128" s="184" t="str">
        <f>participantsB[[#This Row],[Surname]]</f>
        <v/>
      </c>
      <c r="C128" s="184" t="str">
        <f>participantsB[[#This Row],[First Name]]</f>
        <v/>
      </c>
      <c r="D128" s="184" t="str">
        <f>participantsB[[#This Row],[Institution]]</f>
        <v/>
      </c>
      <c r="E128" s="161" t="str">
        <f>participantsB[[#This Row],[Country]]</f>
        <v/>
      </c>
      <c r="F128" s="161"/>
      <c r="G128" s="184" t="str">
        <f>participantsB[[#This Row],[Role]]</f>
        <v/>
      </c>
      <c r="H128" s="190" t="str">
        <f>participantsB[[#This Row],[Arrival
Date]]</f>
        <v/>
      </c>
      <c r="I128" s="190" t="str">
        <f>participantsB[[#This Row],[Departure Date]]</f>
        <v/>
      </c>
      <c r="J128" s="192"/>
      <c r="K128" s="159"/>
      <c r="L128" s="159"/>
      <c r="M128" s="162"/>
      <c r="N128" s="195" t="str">
        <f>participantsB[[#This Row],[Visa Fees]]</f>
        <v/>
      </c>
      <c r="O128" s="196"/>
      <c r="P128" s="198" t="str">
        <f>participantsB[[#This Row],[Comment]]</f>
        <v/>
      </c>
      <c r="Q128" s="185">
        <f>IFERROR(IF(participantsC[[#This Row],[Role]]="Speaker",1,INDEX(countries[Subsidy],MATCH(participantsC[[#This Row],[Country]],countries[Country],0))),0)</f>
        <v>0</v>
      </c>
      <c r="R128" s="186">
        <f>IFERROR(MAX(0,participantsC[[#This Row],[Departure Date]]-participantsC[[#This Row],[Arrival
Date]]),0)</f>
        <v>0</v>
      </c>
      <c r="S128" s="182">
        <f>IFERROR(participantsC[[#This Row],[Travel Cost]]*participantsC[[#This Row],[Multiplier]],0)</f>
        <v>0</v>
      </c>
      <c r="T128" s="182">
        <f>IFERROR(participantsC[[#This Row],[Hotel Cost]]*participantsC[[#This Row],[Multiplier]],0)</f>
        <v>0</v>
      </c>
      <c r="U128" s="182">
        <f>IFERROR(participantsC[[#This Row],[Meals Cost]]*participantsC[[#This Row],[Multiplier]],0)</f>
        <v>0</v>
      </c>
      <c r="V128" s="182">
        <f>IFERROR(participantsC[[#This Row],[Local Transport]]*participantsC[[#This Row],[Multiplier]],0)</f>
        <v>0</v>
      </c>
      <c r="W128" s="182">
        <f>IFERROR(participantsC[[#This Row],[Visa Fees]]*participantsC[[#This Row],[Multiplier]],0)</f>
        <v>0</v>
      </c>
      <c r="X128" s="182">
        <f>IFERROR(participantsC[[#This Row],[Other Expenses]]*participantsC[[#This Row],[Multiplier]],0)</f>
        <v>0</v>
      </c>
    </row>
    <row r="129" spans="1:24" x14ac:dyDescent="0.25">
      <c r="A129" s="162" t="str">
        <f>participantsB[[#This Row],[Title]]</f>
        <v/>
      </c>
      <c r="B129" s="184" t="str">
        <f>participantsB[[#This Row],[Surname]]</f>
        <v/>
      </c>
      <c r="C129" s="184" t="str">
        <f>participantsB[[#This Row],[First Name]]</f>
        <v/>
      </c>
      <c r="D129" s="184" t="str">
        <f>participantsB[[#This Row],[Institution]]</f>
        <v/>
      </c>
      <c r="E129" s="161" t="str">
        <f>participantsB[[#This Row],[Country]]</f>
        <v/>
      </c>
      <c r="F129" s="161"/>
      <c r="G129" s="184" t="str">
        <f>participantsB[[#This Row],[Role]]</f>
        <v/>
      </c>
      <c r="H129" s="190" t="str">
        <f>participantsB[[#This Row],[Arrival
Date]]</f>
        <v/>
      </c>
      <c r="I129" s="190" t="str">
        <f>participantsB[[#This Row],[Departure Date]]</f>
        <v/>
      </c>
      <c r="J129" s="192"/>
      <c r="K129" s="159"/>
      <c r="L129" s="159"/>
      <c r="M129" s="162"/>
      <c r="N129" s="195" t="str">
        <f>participantsB[[#This Row],[Visa Fees]]</f>
        <v/>
      </c>
      <c r="O129" s="196"/>
      <c r="P129" s="198" t="str">
        <f>participantsB[[#This Row],[Comment]]</f>
        <v/>
      </c>
      <c r="Q129" s="185">
        <f>IFERROR(IF(participantsC[[#This Row],[Role]]="Speaker",1,INDEX(countries[Subsidy],MATCH(participantsC[[#This Row],[Country]],countries[Country],0))),0)</f>
        <v>0</v>
      </c>
      <c r="R129" s="186">
        <f>IFERROR(MAX(0,participantsC[[#This Row],[Departure Date]]-participantsC[[#This Row],[Arrival
Date]]),0)</f>
        <v>0</v>
      </c>
      <c r="S129" s="182">
        <f>IFERROR(participantsC[[#This Row],[Travel Cost]]*participantsC[[#This Row],[Multiplier]],0)</f>
        <v>0</v>
      </c>
      <c r="T129" s="182">
        <f>IFERROR(participantsC[[#This Row],[Hotel Cost]]*participantsC[[#This Row],[Multiplier]],0)</f>
        <v>0</v>
      </c>
      <c r="U129" s="182">
        <f>IFERROR(participantsC[[#This Row],[Meals Cost]]*participantsC[[#This Row],[Multiplier]],0)</f>
        <v>0</v>
      </c>
      <c r="V129" s="182">
        <f>IFERROR(participantsC[[#This Row],[Local Transport]]*participantsC[[#This Row],[Multiplier]],0)</f>
        <v>0</v>
      </c>
      <c r="W129" s="182">
        <f>IFERROR(participantsC[[#This Row],[Visa Fees]]*participantsC[[#This Row],[Multiplier]],0)</f>
        <v>0</v>
      </c>
      <c r="X129" s="182">
        <f>IFERROR(participantsC[[#This Row],[Other Expenses]]*participantsC[[#This Row],[Multiplier]],0)</f>
        <v>0</v>
      </c>
    </row>
    <row r="130" spans="1:24" x14ac:dyDescent="0.25">
      <c r="A130" s="162" t="str">
        <f>participantsB[[#This Row],[Title]]</f>
        <v/>
      </c>
      <c r="B130" s="184" t="str">
        <f>participantsB[[#This Row],[Surname]]</f>
        <v/>
      </c>
      <c r="C130" s="184" t="str">
        <f>participantsB[[#This Row],[First Name]]</f>
        <v/>
      </c>
      <c r="D130" s="184" t="str">
        <f>participantsB[[#This Row],[Institution]]</f>
        <v/>
      </c>
      <c r="E130" s="161" t="str">
        <f>participantsB[[#This Row],[Country]]</f>
        <v/>
      </c>
      <c r="F130" s="161"/>
      <c r="G130" s="184" t="str">
        <f>participantsB[[#This Row],[Role]]</f>
        <v/>
      </c>
      <c r="H130" s="190" t="str">
        <f>participantsB[[#This Row],[Arrival
Date]]</f>
        <v/>
      </c>
      <c r="I130" s="190" t="str">
        <f>participantsB[[#This Row],[Departure Date]]</f>
        <v/>
      </c>
      <c r="J130" s="192"/>
      <c r="K130" s="159"/>
      <c r="L130" s="159"/>
      <c r="M130" s="162"/>
      <c r="N130" s="195" t="str">
        <f>participantsB[[#This Row],[Visa Fees]]</f>
        <v/>
      </c>
      <c r="O130" s="196"/>
      <c r="P130" s="198" t="str">
        <f>participantsB[[#This Row],[Comment]]</f>
        <v/>
      </c>
      <c r="Q130" s="185">
        <f>IFERROR(IF(participantsC[[#This Row],[Role]]="Speaker",1,INDEX(countries[Subsidy],MATCH(participantsC[[#This Row],[Country]],countries[Country],0))),0)</f>
        <v>0</v>
      </c>
      <c r="R130" s="186">
        <f>IFERROR(MAX(0,participantsC[[#This Row],[Departure Date]]-participantsC[[#This Row],[Arrival
Date]]),0)</f>
        <v>0</v>
      </c>
      <c r="S130" s="182">
        <f>IFERROR(participantsC[[#This Row],[Travel Cost]]*participantsC[[#This Row],[Multiplier]],0)</f>
        <v>0</v>
      </c>
      <c r="T130" s="182">
        <f>IFERROR(participantsC[[#This Row],[Hotel Cost]]*participantsC[[#This Row],[Multiplier]],0)</f>
        <v>0</v>
      </c>
      <c r="U130" s="182">
        <f>IFERROR(participantsC[[#This Row],[Meals Cost]]*participantsC[[#This Row],[Multiplier]],0)</f>
        <v>0</v>
      </c>
      <c r="V130" s="182">
        <f>IFERROR(participantsC[[#This Row],[Local Transport]]*participantsC[[#This Row],[Multiplier]],0)</f>
        <v>0</v>
      </c>
      <c r="W130" s="182">
        <f>IFERROR(participantsC[[#This Row],[Visa Fees]]*participantsC[[#This Row],[Multiplier]],0)</f>
        <v>0</v>
      </c>
      <c r="X130" s="182">
        <f>IFERROR(participantsC[[#This Row],[Other Expenses]]*participantsC[[#This Row],[Multiplier]],0)</f>
        <v>0</v>
      </c>
    </row>
    <row r="131" spans="1:24" x14ac:dyDescent="0.25">
      <c r="A131" s="162" t="str">
        <f>participantsB[[#This Row],[Title]]</f>
        <v/>
      </c>
      <c r="B131" s="184" t="str">
        <f>participantsB[[#This Row],[Surname]]</f>
        <v/>
      </c>
      <c r="C131" s="184" t="str">
        <f>participantsB[[#This Row],[First Name]]</f>
        <v/>
      </c>
      <c r="D131" s="184" t="str">
        <f>participantsB[[#This Row],[Institution]]</f>
        <v/>
      </c>
      <c r="E131" s="161" t="str">
        <f>participantsB[[#This Row],[Country]]</f>
        <v/>
      </c>
      <c r="F131" s="161"/>
      <c r="G131" s="184" t="str">
        <f>participantsB[[#This Row],[Role]]</f>
        <v/>
      </c>
      <c r="H131" s="190" t="str">
        <f>participantsB[[#This Row],[Arrival
Date]]</f>
        <v/>
      </c>
      <c r="I131" s="190" t="str">
        <f>participantsB[[#This Row],[Departure Date]]</f>
        <v/>
      </c>
      <c r="J131" s="192"/>
      <c r="K131" s="159"/>
      <c r="L131" s="159"/>
      <c r="M131" s="162"/>
      <c r="N131" s="195" t="str">
        <f>participantsB[[#This Row],[Visa Fees]]</f>
        <v/>
      </c>
      <c r="O131" s="196"/>
      <c r="P131" s="198" t="str">
        <f>participantsB[[#This Row],[Comment]]</f>
        <v/>
      </c>
      <c r="Q131" s="185">
        <f>IFERROR(IF(participantsC[[#This Row],[Role]]="Speaker",1,INDEX(countries[Subsidy],MATCH(participantsC[[#This Row],[Country]],countries[Country],0))),0)</f>
        <v>0</v>
      </c>
      <c r="R131" s="186">
        <f>IFERROR(MAX(0,participantsC[[#This Row],[Departure Date]]-participantsC[[#This Row],[Arrival
Date]]),0)</f>
        <v>0</v>
      </c>
      <c r="S131" s="182">
        <f>IFERROR(participantsC[[#This Row],[Travel Cost]]*participantsC[[#This Row],[Multiplier]],0)</f>
        <v>0</v>
      </c>
      <c r="T131" s="182">
        <f>IFERROR(participantsC[[#This Row],[Hotel Cost]]*participantsC[[#This Row],[Multiplier]],0)</f>
        <v>0</v>
      </c>
      <c r="U131" s="182">
        <f>IFERROR(participantsC[[#This Row],[Meals Cost]]*participantsC[[#This Row],[Multiplier]],0)</f>
        <v>0</v>
      </c>
      <c r="V131" s="182">
        <f>IFERROR(participantsC[[#This Row],[Local Transport]]*participantsC[[#This Row],[Multiplier]],0)</f>
        <v>0</v>
      </c>
      <c r="W131" s="182">
        <f>IFERROR(participantsC[[#This Row],[Visa Fees]]*participantsC[[#This Row],[Multiplier]],0)</f>
        <v>0</v>
      </c>
      <c r="X131" s="182">
        <f>IFERROR(participantsC[[#This Row],[Other Expenses]]*participantsC[[#This Row],[Multiplier]],0)</f>
        <v>0</v>
      </c>
    </row>
    <row r="132" spans="1:24" x14ac:dyDescent="0.25">
      <c r="A132" s="162" t="str">
        <f>participantsB[[#This Row],[Title]]</f>
        <v/>
      </c>
      <c r="B132" s="184" t="str">
        <f>participantsB[[#This Row],[Surname]]</f>
        <v/>
      </c>
      <c r="C132" s="184" t="str">
        <f>participantsB[[#This Row],[First Name]]</f>
        <v/>
      </c>
      <c r="D132" s="184" t="str">
        <f>participantsB[[#This Row],[Institution]]</f>
        <v/>
      </c>
      <c r="E132" s="161" t="str">
        <f>participantsB[[#This Row],[Country]]</f>
        <v/>
      </c>
      <c r="F132" s="161"/>
      <c r="G132" s="184" t="str">
        <f>participantsB[[#This Row],[Role]]</f>
        <v/>
      </c>
      <c r="H132" s="190" t="str">
        <f>participantsB[[#This Row],[Arrival
Date]]</f>
        <v/>
      </c>
      <c r="I132" s="190" t="str">
        <f>participantsB[[#This Row],[Departure Date]]</f>
        <v/>
      </c>
      <c r="J132" s="192"/>
      <c r="K132" s="159"/>
      <c r="L132" s="159"/>
      <c r="M132" s="162"/>
      <c r="N132" s="195" t="str">
        <f>participantsB[[#This Row],[Visa Fees]]</f>
        <v/>
      </c>
      <c r="O132" s="196"/>
      <c r="P132" s="198" t="str">
        <f>participantsB[[#This Row],[Comment]]</f>
        <v/>
      </c>
      <c r="Q132" s="185">
        <f>IFERROR(IF(participantsC[[#This Row],[Role]]="Speaker",1,INDEX(countries[Subsidy],MATCH(participantsC[[#This Row],[Country]],countries[Country],0))),0)</f>
        <v>0</v>
      </c>
      <c r="R132" s="186">
        <f>IFERROR(MAX(0,participantsC[[#This Row],[Departure Date]]-participantsC[[#This Row],[Arrival
Date]]),0)</f>
        <v>0</v>
      </c>
      <c r="S132" s="182">
        <f>IFERROR(participantsC[[#This Row],[Travel Cost]]*participantsC[[#This Row],[Multiplier]],0)</f>
        <v>0</v>
      </c>
      <c r="T132" s="182">
        <f>IFERROR(participantsC[[#This Row],[Hotel Cost]]*participantsC[[#This Row],[Multiplier]],0)</f>
        <v>0</v>
      </c>
      <c r="U132" s="182">
        <f>IFERROR(participantsC[[#This Row],[Meals Cost]]*participantsC[[#This Row],[Multiplier]],0)</f>
        <v>0</v>
      </c>
      <c r="V132" s="182">
        <f>IFERROR(participantsC[[#This Row],[Local Transport]]*participantsC[[#This Row],[Multiplier]],0)</f>
        <v>0</v>
      </c>
      <c r="W132" s="182">
        <f>IFERROR(participantsC[[#This Row],[Visa Fees]]*participantsC[[#This Row],[Multiplier]],0)</f>
        <v>0</v>
      </c>
      <c r="X132" s="182">
        <f>IFERROR(participantsC[[#This Row],[Other Expenses]]*participantsC[[#This Row],[Multiplier]],0)</f>
        <v>0</v>
      </c>
    </row>
    <row r="133" spans="1:24" x14ac:dyDescent="0.25">
      <c r="A133" s="162" t="str">
        <f>participantsB[[#This Row],[Title]]</f>
        <v/>
      </c>
      <c r="B133" s="184" t="str">
        <f>participantsB[[#This Row],[Surname]]</f>
        <v/>
      </c>
      <c r="C133" s="184" t="str">
        <f>participantsB[[#This Row],[First Name]]</f>
        <v/>
      </c>
      <c r="D133" s="184" t="str">
        <f>participantsB[[#This Row],[Institution]]</f>
        <v/>
      </c>
      <c r="E133" s="161" t="str">
        <f>participantsB[[#This Row],[Country]]</f>
        <v/>
      </c>
      <c r="F133" s="161"/>
      <c r="G133" s="184" t="str">
        <f>participantsB[[#This Row],[Role]]</f>
        <v/>
      </c>
      <c r="H133" s="190" t="str">
        <f>participantsB[[#This Row],[Arrival
Date]]</f>
        <v/>
      </c>
      <c r="I133" s="190" t="str">
        <f>participantsB[[#This Row],[Departure Date]]</f>
        <v/>
      </c>
      <c r="J133" s="192"/>
      <c r="K133" s="159"/>
      <c r="L133" s="159"/>
      <c r="M133" s="162"/>
      <c r="N133" s="195" t="str">
        <f>participantsB[[#This Row],[Visa Fees]]</f>
        <v/>
      </c>
      <c r="O133" s="196"/>
      <c r="P133" s="198" t="str">
        <f>participantsB[[#This Row],[Comment]]</f>
        <v/>
      </c>
      <c r="Q133" s="185">
        <f>IFERROR(IF(participantsC[[#This Row],[Role]]="Speaker",1,INDEX(countries[Subsidy],MATCH(participantsC[[#This Row],[Country]],countries[Country],0))),0)</f>
        <v>0</v>
      </c>
      <c r="R133" s="186">
        <f>IFERROR(MAX(0,participantsC[[#This Row],[Departure Date]]-participantsC[[#This Row],[Arrival
Date]]),0)</f>
        <v>0</v>
      </c>
      <c r="S133" s="182">
        <f>IFERROR(participantsC[[#This Row],[Travel Cost]]*participantsC[[#This Row],[Multiplier]],0)</f>
        <v>0</v>
      </c>
      <c r="T133" s="182">
        <f>IFERROR(participantsC[[#This Row],[Hotel Cost]]*participantsC[[#This Row],[Multiplier]],0)</f>
        <v>0</v>
      </c>
      <c r="U133" s="182">
        <f>IFERROR(participantsC[[#This Row],[Meals Cost]]*participantsC[[#This Row],[Multiplier]],0)</f>
        <v>0</v>
      </c>
      <c r="V133" s="182">
        <f>IFERROR(participantsC[[#This Row],[Local Transport]]*participantsC[[#This Row],[Multiplier]],0)</f>
        <v>0</v>
      </c>
      <c r="W133" s="182">
        <f>IFERROR(participantsC[[#This Row],[Visa Fees]]*participantsC[[#This Row],[Multiplier]],0)</f>
        <v>0</v>
      </c>
      <c r="X133" s="182">
        <f>IFERROR(participantsC[[#This Row],[Other Expenses]]*participantsC[[#This Row],[Multiplier]],0)</f>
        <v>0</v>
      </c>
    </row>
    <row r="134" spans="1:24" x14ac:dyDescent="0.25">
      <c r="A134" s="162" t="str">
        <f>participantsB[[#This Row],[Title]]</f>
        <v/>
      </c>
      <c r="B134" s="184" t="str">
        <f>participantsB[[#This Row],[Surname]]</f>
        <v/>
      </c>
      <c r="C134" s="184" t="str">
        <f>participantsB[[#This Row],[First Name]]</f>
        <v/>
      </c>
      <c r="D134" s="184" t="str">
        <f>participantsB[[#This Row],[Institution]]</f>
        <v/>
      </c>
      <c r="E134" s="161" t="str">
        <f>participantsB[[#This Row],[Country]]</f>
        <v/>
      </c>
      <c r="F134" s="161"/>
      <c r="G134" s="184" t="str">
        <f>participantsB[[#This Row],[Role]]</f>
        <v/>
      </c>
      <c r="H134" s="190" t="str">
        <f>participantsB[[#This Row],[Arrival
Date]]</f>
        <v/>
      </c>
      <c r="I134" s="190" t="str">
        <f>participantsB[[#This Row],[Departure Date]]</f>
        <v/>
      </c>
      <c r="J134" s="192"/>
      <c r="K134" s="159"/>
      <c r="L134" s="159"/>
      <c r="M134" s="162"/>
      <c r="N134" s="195" t="str">
        <f>participantsB[[#This Row],[Visa Fees]]</f>
        <v/>
      </c>
      <c r="O134" s="196"/>
      <c r="P134" s="198" t="str">
        <f>participantsB[[#This Row],[Comment]]</f>
        <v/>
      </c>
      <c r="Q134" s="185">
        <f>IFERROR(IF(participantsC[[#This Row],[Role]]="Speaker",1,INDEX(countries[Subsidy],MATCH(participantsC[[#This Row],[Country]],countries[Country],0))),0)</f>
        <v>0</v>
      </c>
      <c r="R134" s="186">
        <f>IFERROR(MAX(0,participantsC[[#This Row],[Departure Date]]-participantsC[[#This Row],[Arrival
Date]]),0)</f>
        <v>0</v>
      </c>
      <c r="S134" s="182">
        <f>IFERROR(participantsC[[#This Row],[Travel Cost]]*participantsC[[#This Row],[Multiplier]],0)</f>
        <v>0</v>
      </c>
      <c r="T134" s="182">
        <f>IFERROR(participantsC[[#This Row],[Hotel Cost]]*participantsC[[#This Row],[Multiplier]],0)</f>
        <v>0</v>
      </c>
      <c r="U134" s="182">
        <f>IFERROR(participantsC[[#This Row],[Meals Cost]]*participantsC[[#This Row],[Multiplier]],0)</f>
        <v>0</v>
      </c>
      <c r="V134" s="182">
        <f>IFERROR(participantsC[[#This Row],[Local Transport]]*participantsC[[#This Row],[Multiplier]],0)</f>
        <v>0</v>
      </c>
      <c r="W134" s="182">
        <f>IFERROR(participantsC[[#This Row],[Visa Fees]]*participantsC[[#This Row],[Multiplier]],0)</f>
        <v>0</v>
      </c>
      <c r="X134" s="182">
        <f>IFERROR(participantsC[[#This Row],[Other Expenses]]*participantsC[[#This Row],[Multiplier]],0)</f>
        <v>0</v>
      </c>
    </row>
    <row r="135" spans="1:24" x14ac:dyDescent="0.25">
      <c r="A135" s="162" t="str">
        <f>participantsB[[#This Row],[Title]]</f>
        <v/>
      </c>
      <c r="B135" s="184" t="str">
        <f>participantsB[[#This Row],[Surname]]</f>
        <v/>
      </c>
      <c r="C135" s="184" t="str">
        <f>participantsB[[#This Row],[First Name]]</f>
        <v/>
      </c>
      <c r="D135" s="184" t="str">
        <f>participantsB[[#This Row],[Institution]]</f>
        <v/>
      </c>
      <c r="E135" s="161" t="str">
        <f>participantsB[[#This Row],[Country]]</f>
        <v/>
      </c>
      <c r="F135" s="161"/>
      <c r="G135" s="184" t="str">
        <f>participantsB[[#This Row],[Role]]</f>
        <v/>
      </c>
      <c r="H135" s="190" t="str">
        <f>participantsB[[#This Row],[Arrival
Date]]</f>
        <v/>
      </c>
      <c r="I135" s="190" t="str">
        <f>participantsB[[#This Row],[Departure Date]]</f>
        <v/>
      </c>
      <c r="J135" s="192"/>
      <c r="K135" s="159"/>
      <c r="L135" s="159"/>
      <c r="M135" s="162"/>
      <c r="N135" s="195" t="str">
        <f>participantsB[[#This Row],[Visa Fees]]</f>
        <v/>
      </c>
      <c r="O135" s="196"/>
      <c r="P135" s="198" t="str">
        <f>participantsB[[#This Row],[Comment]]</f>
        <v/>
      </c>
      <c r="Q135" s="185">
        <f>IFERROR(IF(participantsC[[#This Row],[Role]]="Speaker",1,INDEX(countries[Subsidy],MATCH(participantsC[[#This Row],[Country]],countries[Country],0))),0)</f>
        <v>0</v>
      </c>
      <c r="R135" s="186">
        <f>IFERROR(MAX(0,participantsC[[#This Row],[Departure Date]]-participantsC[[#This Row],[Arrival
Date]]),0)</f>
        <v>0</v>
      </c>
      <c r="S135" s="182">
        <f>IFERROR(participantsC[[#This Row],[Travel Cost]]*participantsC[[#This Row],[Multiplier]],0)</f>
        <v>0</v>
      </c>
      <c r="T135" s="182">
        <f>IFERROR(participantsC[[#This Row],[Hotel Cost]]*participantsC[[#This Row],[Multiplier]],0)</f>
        <v>0</v>
      </c>
      <c r="U135" s="182">
        <f>IFERROR(participantsC[[#This Row],[Meals Cost]]*participantsC[[#This Row],[Multiplier]],0)</f>
        <v>0</v>
      </c>
      <c r="V135" s="182">
        <f>IFERROR(participantsC[[#This Row],[Local Transport]]*participantsC[[#This Row],[Multiplier]],0)</f>
        <v>0</v>
      </c>
      <c r="W135" s="182">
        <f>IFERROR(participantsC[[#This Row],[Visa Fees]]*participantsC[[#This Row],[Multiplier]],0)</f>
        <v>0</v>
      </c>
      <c r="X135" s="182">
        <f>IFERROR(participantsC[[#This Row],[Other Expenses]]*participantsC[[#This Row],[Multiplier]],0)</f>
        <v>0</v>
      </c>
    </row>
    <row r="136" spans="1:24" x14ac:dyDescent="0.25">
      <c r="A136" s="162" t="str">
        <f>participantsB[[#This Row],[Title]]</f>
        <v/>
      </c>
      <c r="B136" s="184" t="str">
        <f>participantsB[[#This Row],[Surname]]</f>
        <v/>
      </c>
      <c r="C136" s="184" t="str">
        <f>participantsB[[#This Row],[First Name]]</f>
        <v/>
      </c>
      <c r="D136" s="184" t="str">
        <f>participantsB[[#This Row],[Institution]]</f>
        <v/>
      </c>
      <c r="E136" s="161" t="str">
        <f>participantsB[[#This Row],[Country]]</f>
        <v/>
      </c>
      <c r="F136" s="161"/>
      <c r="G136" s="184" t="str">
        <f>participantsB[[#This Row],[Role]]</f>
        <v/>
      </c>
      <c r="H136" s="190" t="str">
        <f>participantsB[[#This Row],[Arrival
Date]]</f>
        <v/>
      </c>
      <c r="I136" s="190" t="str">
        <f>participantsB[[#This Row],[Departure Date]]</f>
        <v/>
      </c>
      <c r="J136" s="192"/>
      <c r="K136" s="159"/>
      <c r="L136" s="159"/>
      <c r="M136" s="162"/>
      <c r="N136" s="195" t="str">
        <f>participantsB[[#This Row],[Visa Fees]]</f>
        <v/>
      </c>
      <c r="O136" s="196"/>
      <c r="P136" s="198" t="str">
        <f>participantsB[[#This Row],[Comment]]</f>
        <v/>
      </c>
      <c r="Q136" s="185">
        <f>IFERROR(IF(participantsC[[#This Row],[Role]]="Speaker",1,INDEX(countries[Subsidy],MATCH(participantsC[[#This Row],[Country]],countries[Country],0))),0)</f>
        <v>0</v>
      </c>
      <c r="R136" s="186">
        <f>IFERROR(MAX(0,participantsC[[#This Row],[Departure Date]]-participantsC[[#This Row],[Arrival
Date]]),0)</f>
        <v>0</v>
      </c>
      <c r="S136" s="182">
        <f>IFERROR(participantsC[[#This Row],[Travel Cost]]*participantsC[[#This Row],[Multiplier]],0)</f>
        <v>0</v>
      </c>
      <c r="T136" s="182">
        <f>IFERROR(participantsC[[#This Row],[Hotel Cost]]*participantsC[[#This Row],[Multiplier]],0)</f>
        <v>0</v>
      </c>
      <c r="U136" s="182">
        <f>IFERROR(participantsC[[#This Row],[Meals Cost]]*participantsC[[#This Row],[Multiplier]],0)</f>
        <v>0</v>
      </c>
      <c r="V136" s="182">
        <f>IFERROR(participantsC[[#This Row],[Local Transport]]*participantsC[[#This Row],[Multiplier]],0)</f>
        <v>0</v>
      </c>
      <c r="W136" s="182">
        <f>IFERROR(participantsC[[#This Row],[Visa Fees]]*participantsC[[#This Row],[Multiplier]],0)</f>
        <v>0</v>
      </c>
      <c r="X136" s="182">
        <f>IFERROR(participantsC[[#This Row],[Other Expenses]]*participantsC[[#This Row],[Multiplier]],0)</f>
        <v>0</v>
      </c>
    </row>
    <row r="137" spans="1:24" x14ac:dyDescent="0.25">
      <c r="A137" s="162" t="str">
        <f>participantsB[[#This Row],[Title]]</f>
        <v/>
      </c>
      <c r="B137" s="184" t="str">
        <f>participantsB[[#This Row],[Surname]]</f>
        <v/>
      </c>
      <c r="C137" s="184" t="str">
        <f>participantsB[[#This Row],[First Name]]</f>
        <v/>
      </c>
      <c r="D137" s="184" t="str">
        <f>participantsB[[#This Row],[Institution]]</f>
        <v/>
      </c>
      <c r="E137" s="161" t="str">
        <f>participantsB[[#This Row],[Country]]</f>
        <v/>
      </c>
      <c r="F137" s="161"/>
      <c r="G137" s="184" t="str">
        <f>participantsB[[#This Row],[Role]]</f>
        <v/>
      </c>
      <c r="H137" s="190" t="str">
        <f>participantsB[[#This Row],[Arrival
Date]]</f>
        <v/>
      </c>
      <c r="I137" s="190" t="str">
        <f>participantsB[[#This Row],[Departure Date]]</f>
        <v/>
      </c>
      <c r="J137" s="192"/>
      <c r="K137" s="159"/>
      <c r="L137" s="159"/>
      <c r="M137" s="162"/>
      <c r="N137" s="195" t="str">
        <f>participantsB[[#This Row],[Visa Fees]]</f>
        <v/>
      </c>
      <c r="O137" s="196"/>
      <c r="P137" s="198" t="str">
        <f>participantsB[[#This Row],[Comment]]</f>
        <v/>
      </c>
      <c r="Q137" s="185">
        <f>IFERROR(IF(participantsC[[#This Row],[Role]]="Speaker",1,INDEX(countries[Subsidy],MATCH(participantsC[[#This Row],[Country]],countries[Country],0))),0)</f>
        <v>0</v>
      </c>
      <c r="R137" s="186">
        <f>IFERROR(MAX(0,participantsC[[#This Row],[Departure Date]]-participantsC[[#This Row],[Arrival
Date]]),0)</f>
        <v>0</v>
      </c>
      <c r="S137" s="182">
        <f>IFERROR(participantsC[[#This Row],[Travel Cost]]*participantsC[[#This Row],[Multiplier]],0)</f>
        <v>0</v>
      </c>
      <c r="T137" s="182">
        <f>IFERROR(participantsC[[#This Row],[Hotel Cost]]*participantsC[[#This Row],[Multiplier]],0)</f>
        <v>0</v>
      </c>
      <c r="U137" s="182">
        <f>IFERROR(participantsC[[#This Row],[Meals Cost]]*participantsC[[#This Row],[Multiplier]],0)</f>
        <v>0</v>
      </c>
      <c r="V137" s="182">
        <f>IFERROR(participantsC[[#This Row],[Local Transport]]*participantsC[[#This Row],[Multiplier]],0)</f>
        <v>0</v>
      </c>
      <c r="W137" s="182">
        <f>IFERROR(participantsC[[#This Row],[Visa Fees]]*participantsC[[#This Row],[Multiplier]],0)</f>
        <v>0</v>
      </c>
      <c r="X137" s="182">
        <f>IFERROR(participantsC[[#This Row],[Other Expenses]]*participantsC[[#This Row],[Multiplier]],0)</f>
        <v>0</v>
      </c>
    </row>
    <row r="138" spans="1:24" x14ac:dyDescent="0.25">
      <c r="A138" s="162" t="str">
        <f>participantsB[[#This Row],[Title]]</f>
        <v/>
      </c>
      <c r="B138" s="184" t="str">
        <f>participantsB[[#This Row],[Surname]]</f>
        <v/>
      </c>
      <c r="C138" s="184" t="str">
        <f>participantsB[[#This Row],[First Name]]</f>
        <v/>
      </c>
      <c r="D138" s="184" t="str">
        <f>participantsB[[#This Row],[Institution]]</f>
        <v/>
      </c>
      <c r="E138" s="161" t="str">
        <f>participantsB[[#This Row],[Country]]</f>
        <v/>
      </c>
      <c r="F138" s="161"/>
      <c r="G138" s="184" t="str">
        <f>participantsB[[#This Row],[Role]]</f>
        <v/>
      </c>
      <c r="H138" s="190" t="str">
        <f>participantsB[[#This Row],[Arrival
Date]]</f>
        <v/>
      </c>
      <c r="I138" s="190" t="str">
        <f>participantsB[[#This Row],[Departure Date]]</f>
        <v/>
      </c>
      <c r="J138" s="192"/>
      <c r="K138" s="159"/>
      <c r="L138" s="159"/>
      <c r="M138" s="162"/>
      <c r="N138" s="195" t="str">
        <f>participantsB[[#This Row],[Visa Fees]]</f>
        <v/>
      </c>
      <c r="O138" s="196"/>
      <c r="P138" s="198" t="str">
        <f>participantsB[[#This Row],[Comment]]</f>
        <v/>
      </c>
      <c r="Q138" s="185">
        <f>IFERROR(IF(participantsC[[#This Row],[Role]]="Speaker",1,INDEX(countries[Subsidy],MATCH(participantsC[[#This Row],[Country]],countries[Country],0))),0)</f>
        <v>0</v>
      </c>
      <c r="R138" s="186">
        <f>IFERROR(MAX(0,participantsC[[#This Row],[Departure Date]]-participantsC[[#This Row],[Arrival
Date]]),0)</f>
        <v>0</v>
      </c>
      <c r="S138" s="182">
        <f>IFERROR(participantsC[[#This Row],[Travel Cost]]*participantsC[[#This Row],[Multiplier]],0)</f>
        <v>0</v>
      </c>
      <c r="T138" s="182">
        <f>IFERROR(participantsC[[#This Row],[Hotel Cost]]*participantsC[[#This Row],[Multiplier]],0)</f>
        <v>0</v>
      </c>
      <c r="U138" s="182">
        <f>IFERROR(participantsC[[#This Row],[Meals Cost]]*participantsC[[#This Row],[Multiplier]],0)</f>
        <v>0</v>
      </c>
      <c r="V138" s="182">
        <f>IFERROR(participantsC[[#This Row],[Local Transport]]*participantsC[[#This Row],[Multiplier]],0)</f>
        <v>0</v>
      </c>
      <c r="W138" s="182">
        <f>IFERROR(participantsC[[#This Row],[Visa Fees]]*participantsC[[#This Row],[Multiplier]],0)</f>
        <v>0</v>
      </c>
      <c r="X138" s="182">
        <f>IFERROR(participantsC[[#This Row],[Other Expenses]]*participantsC[[#This Row],[Multiplier]],0)</f>
        <v>0</v>
      </c>
    </row>
    <row r="139" spans="1:24" x14ac:dyDescent="0.25">
      <c r="A139" s="162" t="str">
        <f>participantsB[[#This Row],[Title]]</f>
        <v/>
      </c>
      <c r="B139" s="184" t="str">
        <f>participantsB[[#This Row],[Surname]]</f>
        <v/>
      </c>
      <c r="C139" s="184" t="str">
        <f>participantsB[[#This Row],[First Name]]</f>
        <v/>
      </c>
      <c r="D139" s="184" t="str">
        <f>participantsB[[#This Row],[Institution]]</f>
        <v/>
      </c>
      <c r="E139" s="161" t="str">
        <f>participantsB[[#This Row],[Country]]</f>
        <v/>
      </c>
      <c r="F139" s="161"/>
      <c r="G139" s="184" t="str">
        <f>participantsB[[#This Row],[Role]]</f>
        <v/>
      </c>
      <c r="H139" s="190" t="str">
        <f>participantsB[[#This Row],[Arrival
Date]]</f>
        <v/>
      </c>
      <c r="I139" s="190" t="str">
        <f>participantsB[[#This Row],[Departure Date]]</f>
        <v/>
      </c>
      <c r="J139" s="192"/>
      <c r="K139" s="159"/>
      <c r="L139" s="159"/>
      <c r="M139" s="162"/>
      <c r="N139" s="195" t="str">
        <f>participantsB[[#This Row],[Visa Fees]]</f>
        <v/>
      </c>
      <c r="O139" s="196"/>
      <c r="P139" s="198" t="str">
        <f>participantsB[[#This Row],[Comment]]</f>
        <v/>
      </c>
      <c r="Q139" s="185">
        <f>IFERROR(IF(participantsC[[#This Row],[Role]]="Speaker",1,INDEX(countries[Subsidy],MATCH(participantsC[[#This Row],[Country]],countries[Country],0))),0)</f>
        <v>0</v>
      </c>
      <c r="R139" s="186">
        <f>IFERROR(MAX(0,participantsC[[#This Row],[Departure Date]]-participantsC[[#This Row],[Arrival
Date]]),0)</f>
        <v>0</v>
      </c>
      <c r="S139" s="182">
        <f>IFERROR(participantsC[[#This Row],[Travel Cost]]*participantsC[[#This Row],[Multiplier]],0)</f>
        <v>0</v>
      </c>
      <c r="T139" s="182">
        <f>IFERROR(participantsC[[#This Row],[Hotel Cost]]*participantsC[[#This Row],[Multiplier]],0)</f>
        <v>0</v>
      </c>
      <c r="U139" s="182">
        <f>IFERROR(participantsC[[#This Row],[Meals Cost]]*participantsC[[#This Row],[Multiplier]],0)</f>
        <v>0</v>
      </c>
      <c r="V139" s="182">
        <f>IFERROR(participantsC[[#This Row],[Local Transport]]*participantsC[[#This Row],[Multiplier]],0)</f>
        <v>0</v>
      </c>
      <c r="W139" s="182">
        <f>IFERROR(participantsC[[#This Row],[Visa Fees]]*participantsC[[#This Row],[Multiplier]],0)</f>
        <v>0</v>
      </c>
      <c r="X139" s="182">
        <f>IFERROR(participantsC[[#This Row],[Other Expenses]]*participantsC[[#This Row],[Multiplier]],0)</f>
        <v>0</v>
      </c>
    </row>
    <row r="140" spans="1:24" x14ac:dyDescent="0.25">
      <c r="A140" s="162" t="str">
        <f>participantsB[[#This Row],[Title]]</f>
        <v/>
      </c>
      <c r="B140" s="184" t="str">
        <f>participantsB[[#This Row],[Surname]]</f>
        <v/>
      </c>
      <c r="C140" s="184" t="str">
        <f>participantsB[[#This Row],[First Name]]</f>
        <v/>
      </c>
      <c r="D140" s="184" t="str">
        <f>participantsB[[#This Row],[Institution]]</f>
        <v/>
      </c>
      <c r="E140" s="161" t="str">
        <f>participantsB[[#This Row],[Country]]</f>
        <v/>
      </c>
      <c r="F140" s="161"/>
      <c r="G140" s="184" t="str">
        <f>participantsB[[#This Row],[Role]]</f>
        <v/>
      </c>
      <c r="H140" s="190" t="str">
        <f>participantsB[[#This Row],[Arrival
Date]]</f>
        <v/>
      </c>
      <c r="I140" s="190" t="str">
        <f>participantsB[[#This Row],[Departure Date]]</f>
        <v/>
      </c>
      <c r="J140" s="192"/>
      <c r="K140" s="159"/>
      <c r="L140" s="159"/>
      <c r="M140" s="162"/>
      <c r="N140" s="195" t="str">
        <f>participantsB[[#This Row],[Visa Fees]]</f>
        <v/>
      </c>
      <c r="O140" s="196"/>
      <c r="P140" s="198" t="str">
        <f>participantsB[[#This Row],[Comment]]</f>
        <v/>
      </c>
      <c r="Q140" s="185">
        <f>IFERROR(IF(participantsC[[#This Row],[Role]]="Speaker",1,INDEX(countries[Subsidy],MATCH(participantsC[[#This Row],[Country]],countries[Country],0))),0)</f>
        <v>0</v>
      </c>
      <c r="R140" s="186">
        <f>IFERROR(MAX(0,participantsC[[#This Row],[Departure Date]]-participantsC[[#This Row],[Arrival
Date]]),0)</f>
        <v>0</v>
      </c>
      <c r="S140" s="182">
        <f>IFERROR(participantsC[[#This Row],[Travel Cost]]*participantsC[[#This Row],[Multiplier]],0)</f>
        <v>0</v>
      </c>
      <c r="T140" s="182">
        <f>IFERROR(participantsC[[#This Row],[Hotel Cost]]*participantsC[[#This Row],[Multiplier]],0)</f>
        <v>0</v>
      </c>
      <c r="U140" s="182">
        <f>IFERROR(participantsC[[#This Row],[Meals Cost]]*participantsC[[#This Row],[Multiplier]],0)</f>
        <v>0</v>
      </c>
      <c r="V140" s="182">
        <f>IFERROR(participantsC[[#This Row],[Local Transport]]*participantsC[[#This Row],[Multiplier]],0)</f>
        <v>0</v>
      </c>
      <c r="W140" s="182">
        <f>IFERROR(participantsC[[#This Row],[Visa Fees]]*participantsC[[#This Row],[Multiplier]],0)</f>
        <v>0</v>
      </c>
      <c r="X140" s="182">
        <f>IFERROR(participantsC[[#This Row],[Other Expenses]]*participantsC[[#This Row],[Multiplier]],0)</f>
        <v>0</v>
      </c>
    </row>
    <row r="141" spans="1:24" x14ac:dyDescent="0.25">
      <c r="A141" s="162" t="str">
        <f>participantsB[[#This Row],[Title]]</f>
        <v/>
      </c>
      <c r="B141" s="184" t="str">
        <f>participantsB[[#This Row],[Surname]]</f>
        <v/>
      </c>
      <c r="C141" s="184" t="str">
        <f>participantsB[[#This Row],[First Name]]</f>
        <v/>
      </c>
      <c r="D141" s="184" t="str">
        <f>participantsB[[#This Row],[Institution]]</f>
        <v/>
      </c>
      <c r="E141" s="161" t="str">
        <f>participantsB[[#This Row],[Country]]</f>
        <v/>
      </c>
      <c r="F141" s="161"/>
      <c r="G141" s="184" t="str">
        <f>participantsB[[#This Row],[Role]]</f>
        <v/>
      </c>
      <c r="H141" s="190" t="str">
        <f>participantsB[[#This Row],[Arrival
Date]]</f>
        <v/>
      </c>
      <c r="I141" s="190" t="str">
        <f>participantsB[[#This Row],[Departure Date]]</f>
        <v/>
      </c>
      <c r="J141" s="192"/>
      <c r="K141" s="159"/>
      <c r="L141" s="159"/>
      <c r="M141" s="162"/>
      <c r="N141" s="195" t="str">
        <f>participantsB[[#This Row],[Visa Fees]]</f>
        <v/>
      </c>
      <c r="O141" s="196"/>
      <c r="P141" s="198" t="str">
        <f>participantsB[[#This Row],[Comment]]</f>
        <v/>
      </c>
      <c r="Q141" s="185">
        <f>IFERROR(IF(participantsC[[#This Row],[Role]]="Speaker",1,INDEX(countries[Subsidy],MATCH(participantsC[[#This Row],[Country]],countries[Country],0))),0)</f>
        <v>0</v>
      </c>
      <c r="R141" s="186">
        <f>IFERROR(MAX(0,participantsC[[#This Row],[Departure Date]]-participantsC[[#This Row],[Arrival
Date]]),0)</f>
        <v>0</v>
      </c>
      <c r="S141" s="182">
        <f>IFERROR(participantsC[[#This Row],[Travel Cost]]*participantsC[[#This Row],[Multiplier]],0)</f>
        <v>0</v>
      </c>
      <c r="T141" s="182">
        <f>IFERROR(participantsC[[#This Row],[Hotel Cost]]*participantsC[[#This Row],[Multiplier]],0)</f>
        <v>0</v>
      </c>
      <c r="U141" s="182">
        <f>IFERROR(participantsC[[#This Row],[Meals Cost]]*participantsC[[#This Row],[Multiplier]],0)</f>
        <v>0</v>
      </c>
      <c r="V141" s="182">
        <f>IFERROR(participantsC[[#This Row],[Local Transport]]*participantsC[[#This Row],[Multiplier]],0)</f>
        <v>0</v>
      </c>
      <c r="W141" s="182">
        <f>IFERROR(participantsC[[#This Row],[Visa Fees]]*participantsC[[#This Row],[Multiplier]],0)</f>
        <v>0</v>
      </c>
      <c r="X141" s="182">
        <f>IFERROR(participantsC[[#This Row],[Other Expenses]]*participantsC[[#This Row],[Multiplier]],0)</f>
        <v>0</v>
      </c>
    </row>
    <row r="142" spans="1:24" x14ac:dyDescent="0.25">
      <c r="A142" s="162" t="str">
        <f>participantsB[[#This Row],[Title]]</f>
        <v/>
      </c>
      <c r="B142" s="184" t="str">
        <f>participantsB[[#This Row],[Surname]]</f>
        <v/>
      </c>
      <c r="C142" s="184" t="str">
        <f>participantsB[[#This Row],[First Name]]</f>
        <v/>
      </c>
      <c r="D142" s="184" t="str">
        <f>participantsB[[#This Row],[Institution]]</f>
        <v/>
      </c>
      <c r="E142" s="161" t="str">
        <f>participantsB[[#This Row],[Country]]</f>
        <v/>
      </c>
      <c r="F142" s="161"/>
      <c r="G142" s="184" t="str">
        <f>participantsB[[#This Row],[Role]]</f>
        <v/>
      </c>
      <c r="H142" s="190" t="str">
        <f>participantsB[[#This Row],[Arrival
Date]]</f>
        <v/>
      </c>
      <c r="I142" s="190" t="str">
        <f>participantsB[[#This Row],[Departure Date]]</f>
        <v/>
      </c>
      <c r="J142" s="192"/>
      <c r="K142" s="159"/>
      <c r="L142" s="159"/>
      <c r="M142" s="162"/>
      <c r="N142" s="195" t="str">
        <f>participantsB[[#This Row],[Visa Fees]]</f>
        <v/>
      </c>
      <c r="O142" s="196"/>
      <c r="P142" s="198" t="str">
        <f>participantsB[[#This Row],[Comment]]</f>
        <v/>
      </c>
      <c r="Q142" s="185">
        <f>IFERROR(IF(participantsC[[#This Row],[Role]]="Speaker",1,INDEX(countries[Subsidy],MATCH(participantsC[[#This Row],[Country]],countries[Country],0))),0)</f>
        <v>0</v>
      </c>
      <c r="R142" s="186">
        <f>IFERROR(MAX(0,participantsC[[#This Row],[Departure Date]]-participantsC[[#This Row],[Arrival
Date]]),0)</f>
        <v>0</v>
      </c>
      <c r="S142" s="182">
        <f>IFERROR(participantsC[[#This Row],[Travel Cost]]*participantsC[[#This Row],[Multiplier]],0)</f>
        <v>0</v>
      </c>
      <c r="T142" s="182">
        <f>IFERROR(participantsC[[#This Row],[Hotel Cost]]*participantsC[[#This Row],[Multiplier]],0)</f>
        <v>0</v>
      </c>
      <c r="U142" s="182">
        <f>IFERROR(participantsC[[#This Row],[Meals Cost]]*participantsC[[#This Row],[Multiplier]],0)</f>
        <v>0</v>
      </c>
      <c r="V142" s="182">
        <f>IFERROR(participantsC[[#This Row],[Local Transport]]*participantsC[[#This Row],[Multiplier]],0)</f>
        <v>0</v>
      </c>
      <c r="W142" s="182">
        <f>IFERROR(participantsC[[#This Row],[Visa Fees]]*participantsC[[#This Row],[Multiplier]],0)</f>
        <v>0</v>
      </c>
      <c r="X142" s="182">
        <f>IFERROR(participantsC[[#This Row],[Other Expenses]]*participantsC[[#This Row],[Multiplier]],0)</f>
        <v>0</v>
      </c>
    </row>
    <row r="143" spans="1:24" x14ac:dyDescent="0.25">
      <c r="A143" s="162" t="str">
        <f>participantsB[[#This Row],[Title]]</f>
        <v/>
      </c>
      <c r="B143" s="184" t="str">
        <f>participantsB[[#This Row],[Surname]]</f>
        <v/>
      </c>
      <c r="C143" s="184" t="str">
        <f>participantsB[[#This Row],[First Name]]</f>
        <v/>
      </c>
      <c r="D143" s="184" t="str">
        <f>participantsB[[#This Row],[Institution]]</f>
        <v/>
      </c>
      <c r="E143" s="161" t="str">
        <f>participantsB[[#This Row],[Country]]</f>
        <v/>
      </c>
      <c r="F143" s="161"/>
      <c r="G143" s="184" t="str">
        <f>participantsB[[#This Row],[Role]]</f>
        <v/>
      </c>
      <c r="H143" s="190" t="str">
        <f>participantsB[[#This Row],[Arrival
Date]]</f>
        <v/>
      </c>
      <c r="I143" s="190" t="str">
        <f>participantsB[[#This Row],[Departure Date]]</f>
        <v/>
      </c>
      <c r="J143" s="192"/>
      <c r="K143" s="159"/>
      <c r="L143" s="159"/>
      <c r="M143" s="162"/>
      <c r="N143" s="195" t="str">
        <f>participantsB[[#This Row],[Visa Fees]]</f>
        <v/>
      </c>
      <c r="O143" s="196"/>
      <c r="P143" s="198" t="str">
        <f>participantsB[[#This Row],[Comment]]</f>
        <v/>
      </c>
      <c r="Q143" s="185">
        <f>IFERROR(IF(participantsC[[#This Row],[Role]]="Speaker",1,INDEX(countries[Subsidy],MATCH(participantsC[[#This Row],[Country]],countries[Country],0))),0)</f>
        <v>0</v>
      </c>
      <c r="R143" s="186">
        <f>IFERROR(MAX(0,participantsC[[#This Row],[Departure Date]]-participantsC[[#This Row],[Arrival
Date]]),0)</f>
        <v>0</v>
      </c>
      <c r="S143" s="182">
        <f>IFERROR(participantsC[[#This Row],[Travel Cost]]*participantsC[[#This Row],[Multiplier]],0)</f>
        <v>0</v>
      </c>
      <c r="T143" s="182">
        <f>IFERROR(participantsC[[#This Row],[Hotel Cost]]*participantsC[[#This Row],[Multiplier]],0)</f>
        <v>0</v>
      </c>
      <c r="U143" s="182">
        <f>IFERROR(participantsC[[#This Row],[Meals Cost]]*participantsC[[#This Row],[Multiplier]],0)</f>
        <v>0</v>
      </c>
      <c r="V143" s="182">
        <f>IFERROR(participantsC[[#This Row],[Local Transport]]*participantsC[[#This Row],[Multiplier]],0)</f>
        <v>0</v>
      </c>
      <c r="W143" s="182">
        <f>IFERROR(participantsC[[#This Row],[Visa Fees]]*participantsC[[#This Row],[Multiplier]],0)</f>
        <v>0</v>
      </c>
      <c r="X143" s="182">
        <f>IFERROR(participantsC[[#This Row],[Other Expenses]]*participantsC[[#This Row],[Multiplier]],0)</f>
        <v>0</v>
      </c>
    </row>
    <row r="144" spans="1:24" x14ac:dyDescent="0.25">
      <c r="A144" s="162" t="str">
        <f>participantsB[[#This Row],[Title]]</f>
        <v/>
      </c>
      <c r="B144" s="184" t="str">
        <f>participantsB[[#This Row],[Surname]]</f>
        <v/>
      </c>
      <c r="C144" s="184" t="str">
        <f>participantsB[[#This Row],[First Name]]</f>
        <v/>
      </c>
      <c r="D144" s="184" t="str">
        <f>participantsB[[#This Row],[Institution]]</f>
        <v/>
      </c>
      <c r="E144" s="161" t="str">
        <f>participantsB[[#This Row],[Country]]</f>
        <v/>
      </c>
      <c r="F144" s="161"/>
      <c r="G144" s="184" t="str">
        <f>participantsB[[#This Row],[Role]]</f>
        <v/>
      </c>
      <c r="H144" s="190" t="str">
        <f>participantsB[[#This Row],[Arrival
Date]]</f>
        <v/>
      </c>
      <c r="I144" s="190" t="str">
        <f>participantsB[[#This Row],[Departure Date]]</f>
        <v/>
      </c>
      <c r="J144" s="192"/>
      <c r="K144" s="159"/>
      <c r="L144" s="159"/>
      <c r="M144" s="162"/>
      <c r="N144" s="195" t="str">
        <f>participantsB[[#This Row],[Visa Fees]]</f>
        <v/>
      </c>
      <c r="O144" s="196"/>
      <c r="P144" s="198" t="str">
        <f>participantsB[[#This Row],[Comment]]</f>
        <v/>
      </c>
      <c r="Q144" s="185">
        <f>IFERROR(IF(participantsC[[#This Row],[Role]]="Speaker",1,INDEX(countries[Subsidy],MATCH(participantsC[[#This Row],[Country]],countries[Country],0))),0)</f>
        <v>0</v>
      </c>
      <c r="R144" s="186">
        <f>IFERROR(MAX(0,participantsC[[#This Row],[Departure Date]]-participantsC[[#This Row],[Arrival
Date]]),0)</f>
        <v>0</v>
      </c>
      <c r="S144" s="182">
        <f>IFERROR(participantsC[[#This Row],[Travel Cost]]*participantsC[[#This Row],[Multiplier]],0)</f>
        <v>0</v>
      </c>
      <c r="T144" s="182">
        <f>IFERROR(participantsC[[#This Row],[Hotel Cost]]*participantsC[[#This Row],[Multiplier]],0)</f>
        <v>0</v>
      </c>
      <c r="U144" s="182">
        <f>IFERROR(participantsC[[#This Row],[Meals Cost]]*participantsC[[#This Row],[Multiplier]],0)</f>
        <v>0</v>
      </c>
      <c r="V144" s="182">
        <f>IFERROR(participantsC[[#This Row],[Local Transport]]*participantsC[[#This Row],[Multiplier]],0)</f>
        <v>0</v>
      </c>
      <c r="W144" s="182">
        <f>IFERROR(participantsC[[#This Row],[Visa Fees]]*participantsC[[#This Row],[Multiplier]],0)</f>
        <v>0</v>
      </c>
      <c r="X144" s="182">
        <f>IFERROR(participantsC[[#This Row],[Other Expenses]]*participantsC[[#This Row],[Multiplier]],0)</f>
        <v>0</v>
      </c>
    </row>
    <row r="145" spans="1:24" x14ac:dyDescent="0.25">
      <c r="A145" s="162" t="str">
        <f>participantsB[[#This Row],[Title]]</f>
        <v/>
      </c>
      <c r="B145" s="184" t="str">
        <f>participantsB[[#This Row],[Surname]]</f>
        <v/>
      </c>
      <c r="C145" s="184" t="str">
        <f>participantsB[[#This Row],[First Name]]</f>
        <v/>
      </c>
      <c r="D145" s="184" t="str">
        <f>participantsB[[#This Row],[Institution]]</f>
        <v/>
      </c>
      <c r="E145" s="161" t="str">
        <f>participantsB[[#This Row],[Country]]</f>
        <v/>
      </c>
      <c r="F145" s="161"/>
      <c r="G145" s="184" t="str">
        <f>participantsB[[#This Row],[Role]]</f>
        <v/>
      </c>
      <c r="H145" s="190" t="str">
        <f>participantsB[[#This Row],[Arrival
Date]]</f>
        <v/>
      </c>
      <c r="I145" s="190" t="str">
        <f>participantsB[[#This Row],[Departure Date]]</f>
        <v/>
      </c>
      <c r="J145" s="192"/>
      <c r="K145" s="159"/>
      <c r="L145" s="159"/>
      <c r="M145" s="162"/>
      <c r="N145" s="195" t="str">
        <f>participantsB[[#This Row],[Visa Fees]]</f>
        <v/>
      </c>
      <c r="O145" s="196"/>
      <c r="P145" s="198" t="str">
        <f>participantsB[[#This Row],[Comment]]</f>
        <v/>
      </c>
      <c r="Q145" s="185">
        <f>IFERROR(IF(participantsC[[#This Row],[Role]]="Speaker",1,INDEX(countries[Subsidy],MATCH(participantsC[[#This Row],[Country]],countries[Country],0))),0)</f>
        <v>0</v>
      </c>
      <c r="R145" s="186">
        <f>IFERROR(MAX(0,participantsC[[#This Row],[Departure Date]]-participantsC[[#This Row],[Arrival
Date]]),0)</f>
        <v>0</v>
      </c>
      <c r="S145" s="182">
        <f>IFERROR(participantsC[[#This Row],[Travel Cost]]*participantsC[[#This Row],[Multiplier]],0)</f>
        <v>0</v>
      </c>
      <c r="T145" s="182">
        <f>IFERROR(participantsC[[#This Row],[Hotel Cost]]*participantsC[[#This Row],[Multiplier]],0)</f>
        <v>0</v>
      </c>
      <c r="U145" s="182">
        <f>IFERROR(participantsC[[#This Row],[Meals Cost]]*participantsC[[#This Row],[Multiplier]],0)</f>
        <v>0</v>
      </c>
      <c r="V145" s="182">
        <f>IFERROR(participantsC[[#This Row],[Local Transport]]*participantsC[[#This Row],[Multiplier]],0)</f>
        <v>0</v>
      </c>
      <c r="W145" s="182">
        <f>IFERROR(participantsC[[#This Row],[Visa Fees]]*participantsC[[#This Row],[Multiplier]],0)</f>
        <v>0</v>
      </c>
      <c r="X145" s="182">
        <f>IFERROR(participantsC[[#This Row],[Other Expenses]]*participantsC[[#This Row],[Multiplier]],0)</f>
        <v>0</v>
      </c>
    </row>
    <row r="146" spans="1:24" x14ac:dyDescent="0.25">
      <c r="A146" s="162" t="str">
        <f>participantsB[[#This Row],[Title]]</f>
        <v/>
      </c>
      <c r="B146" s="184" t="str">
        <f>participantsB[[#This Row],[Surname]]</f>
        <v/>
      </c>
      <c r="C146" s="184" t="str">
        <f>participantsB[[#This Row],[First Name]]</f>
        <v/>
      </c>
      <c r="D146" s="184" t="str">
        <f>participantsB[[#This Row],[Institution]]</f>
        <v/>
      </c>
      <c r="E146" s="161" t="str">
        <f>participantsB[[#This Row],[Country]]</f>
        <v/>
      </c>
      <c r="F146" s="161"/>
      <c r="G146" s="184" t="str">
        <f>participantsB[[#This Row],[Role]]</f>
        <v/>
      </c>
      <c r="H146" s="190" t="str">
        <f>participantsB[[#This Row],[Arrival
Date]]</f>
        <v/>
      </c>
      <c r="I146" s="190" t="str">
        <f>participantsB[[#This Row],[Departure Date]]</f>
        <v/>
      </c>
      <c r="J146" s="192"/>
      <c r="K146" s="159"/>
      <c r="L146" s="159"/>
      <c r="M146" s="162"/>
      <c r="N146" s="195" t="str">
        <f>participantsB[[#This Row],[Visa Fees]]</f>
        <v/>
      </c>
      <c r="O146" s="196"/>
      <c r="P146" s="198" t="str">
        <f>participantsB[[#This Row],[Comment]]</f>
        <v/>
      </c>
      <c r="Q146" s="185">
        <f>IFERROR(IF(participantsC[[#This Row],[Role]]="Speaker",1,INDEX(countries[Subsidy],MATCH(participantsC[[#This Row],[Country]],countries[Country],0))),0)</f>
        <v>0</v>
      </c>
      <c r="R146" s="186">
        <f>IFERROR(MAX(0,participantsC[[#This Row],[Departure Date]]-participantsC[[#This Row],[Arrival
Date]]),0)</f>
        <v>0</v>
      </c>
      <c r="S146" s="182">
        <f>IFERROR(participantsC[[#This Row],[Travel Cost]]*participantsC[[#This Row],[Multiplier]],0)</f>
        <v>0</v>
      </c>
      <c r="T146" s="182">
        <f>IFERROR(participantsC[[#This Row],[Hotel Cost]]*participantsC[[#This Row],[Multiplier]],0)</f>
        <v>0</v>
      </c>
      <c r="U146" s="182">
        <f>IFERROR(participantsC[[#This Row],[Meals Cost]]*participantsC[[#This Row],[Multiplier]],0)</f>
        <v>0</v>
      </c>
      <c r="V146" s="182">
        <f>IFERROR(participantsC[[#This Row],[Local Transport]]*participantsC[[#This Row],[Multiplier]],0)</f>
        <v>0</v>
      </c>
      <c r="W146" s="182">
        <f>IFERROR(participantsC[[#This Row],[Visa Fees]]*participantsC[[#This Row],[Multiplier]],0)</f>
        <v>0</v>
      </c>
      <c r="X146" s="182">
        <f>IFERROR(participantsC[[#This Row],[Other Expenses]]*participantsC[[#This Row],[Multiplier]],0)</f>
        <v>0</v>
      </c>
    </row>
    <row r="147" spans="1:24" x14ac:dyDescent="0.25">
      <c r="A147" s="162" t="str">
        <f>participantsB[[#This Row],[Title]]</f>
        <v/>
      </c>
      <c r="B147" s="184" t="str">
        <f>participantsB[[#This Row],[Surname]]</f>
        <v/>
      </c>
      <c r="C147" s="184" t="str">
        <f>participantsB[[#This Row],[First Name]]</f>
        <v/>
      </c>
      <c r="D147" s="184" t="str">
        <f>participantsB[[#This Row],[Institution]]</f>
        <v/>
      </c>
      <c r="E147" s="161" t="str">
        <f>participantsB[[#This Row],[Country]]</f>
        <v/>
      </c>
      <c r="F147" s="161"/>
      <c r="G147" s="184" t="str">
        <f>participantsB[[#This Row],[Role]]</f>
        <v/>
      </c>
      <c r="H147" s="190" t="str">
        <f>participantsB[[#This Row],[Arrival
Date]]</f>
        <v/>
      </c>
      <c r="I147" s="190" t="str">
        <f>participantsB[[#This Row],[Departure Date]]</f>
        <v/>
      </c>
      <c r="J147" s="192"/>
      <c r="K147" s="159"/>
      <c r="L147" s="159"/>
      <c r="M147" s="162"/>
      <c r="N147" s="195" t="str">
        <f>participantsB[[#This Row],[Visa Fees]]</f>
        <v/>
      </c>
      <c r="O147" s="196"/>
      <c r="P147" s="198" t="str">
        <f>participantsB[[#This Row],[Comment]]</f>
        <v/>
      </c>
      <c r="Q147" s="185">
        <f>IFERROR(IF(participantsC[[#This Row],[Role]]="Speaker",1,INDEX(countries[Subsidy],MATCH(participantsC[[#This Row],[Country]],countries[Country],0))),0)</f>
        <v>0</v>
      </c>
      <c r="R147" s="186">
        <f>IFERROR(MAX(0,participantsC[[#This Row],[Departure Date]]-participantsC[[#This Row],[Arrival
Date]]),0)</f>
        <v>0</v>
      </c>
      <c r="S147" s="182">
        <f>IFERROR(participantsC[[#This Row],[Travel Cost]]*participantsC[[#This Row],[Multiplier]],0)</f>
        <v>0</v>
      </c>
      <c r="T147" s="182">
        <f>IFERROR(participantsC[[#This Row],[Hotel Cost]]*participantsC[[#This Row],[Multiplier]],0)</f>
        <v>0</v>
      </c>
      <c r="U147" s="182">
        <f>IFERROR(participantsC[[#This Row],[Meals Cost]]*participantsC[[#This Row],[Multiplier]],0)</f>
        <v>0</v>
      </c>
      <c r="V147" s="182">
        <f>IFERROR(participantsC[[#This Row],[Local Transport]]*participantsC[[#This Row],[Multiplier]],0)</f>
        <v>0</v>
      </c>
      <c r="W147" s="182">
        <f>IFERROR(participantsC[[#This Row],[Visa Fees]]*participantsC[[#This Row],[Multiplier]],0)</f>
        <v>0</v>
      </c>
      <c r="X147" s="182">
        <f>IFERROR(participantsC[[#This Row],[Other Expenses]]*participantsC[[#This Row],[Multiplier]],0)</f>
        <v>0</v>
      </c>
    </row>
    <row r="148" spans="1:24" x14ac:dyDescent="0.25">
      <c r="A148" s="162" t="str">
        <f>participantsB[[#This Row],[Title]]</f>
        <v/>
      </c>
      <c r="B148" s="184" t="str">
        <f>participantsB[[#This Row],[Surname]]</f>
        <v/>
      </c>
      <c r="C148" s="184" t="str">
        <f>participantsB[[#This Row],[First Name]]</f>
        <v/>
      </c>
      <c r="D148" s="184" t="str">
        <f>participantsB[[#This Row],[Institution]]</f>
        <v/>
      </c>
      <c r="E148" s="161" t="str">
        <f>participantsB[[#This Row],[Country]]</f>
        <v/>
      </c>
      <c r="F148" s="161"/>
      <c r="G148" s="184" t="str">
        <f>participantsB[[#This Row],[Role]]</f>
        <v/>
      </c>
      <c r="H148" s="190" t="str">
        <f>participantsB[[#This Row],[Arrival
Date]]</f>
        <v/>
      </c>
      <c r="I148" s="190" t="str">
        <f>participantsB[[#This Row],[Departure Date]]</f>
        <v/>
      </c>
      <c r="J148" s="192"/>
      <c r="K148" s="159"/>
      <c r="L148" s="159"/>
      <c r="M148" s="162"/>
      <c r="N148" s="195" t="str">
        <f>participantsB[[#This Row],[Visa Fees]]</f>
        <v/>
      </c>
      <c r="O148" s="196"/>
      <c r="P148" s="198" t="str">
        <f>participantsB[[#This Row],[Comment]]</f>
        <v/>
      </c>
      <c r="Q148" s="185">
        <f>IFERROR(IF(participantsC[[#This Row],[Role]]="Speaker",1,INDEX(countries[Subsidy],MATCH(participantsC[[#This Row],[Country]],countries[Country],0))),0)</f>
        <v>0</v>
      </c>
      <c r="R148" s="186">
        <f>IFERROR(MAX(0,participantsC[[#This Row],[Departure Date]]-participantsC[[#This Row],[Arrival
Date]]),0)</f>
        <v>0</v>
      </c>
      <c r="S148" s="182">
        <f>IFERROR(participantsC[[#This Row],[Travel Cost]]*participantsC[[#This Row],[Multiplier]],0)</f>
        <v>0</v>
      </c>
      <c r="T148" s="182">
        <f>IFERROR(participantsC[[#This Row],[Hotel Cost]]*participantsC[[#This Row],[Multiplier]],0)</f>
        <v>0</v>
      </c>
      <c r="U148" s="182">
        <f>IFERROR(participantsC[[#This Row],[Meals Cost]]*participantsC[[#This Row],[Multiplier]],0)</f>
        <v>0</v>
      </c>
      <c r="V148" s="182">
        <f>IFERROR(participantsC[[#This Row],[Local Transport]]*participantsC[[#This Row],[Multiplier]],0)</f>
        <v>0</v>
      </c>
      <c r="W148" s="182">
        <f>IFERROR(participantsC[[#This Row],[Visa Fees]]*participantsC[[#This Row],[Multiplier]],0)</f>
        <v>0</v>
      </c>
      <c r="X148" s="182">
        <f>IFERROR(participantsC[[#This Row],[Other Expenses]]*participantsC[[#This Row],[Multiplier]],0)</f>
        <v>0</v>
      </c>
    </row>
    <row r="149" spans="1:24" x14ac:dyDescent="0.25">
      <c r="A149" s="162" t="str">
        <f>participantsB[[#This Row],[Title]]</f>
        <v/>
      </c>
      <c r="B149" s="184" t="str">
        <f>participantsB[[#This Row],[Surname]]</f>
        <v/>
      </c>
      <c r="C149" s="184" t="str">
        <f>participantsB[[#This Row],[First Name]]</f>
        <v/>
      </c>
      <c r="D149" s="184" t="str">
        <f>participantsB[[#This Row],[Institution]]</f>
        <v/>
      </c>
      <c r="E149" s="161" t="str">
        <f>participantsB[[#This Row],[Country]]</f>
        <v/>
      </c>
      <c r="F149" s="161"/>
      <c r="G149" s="184" t="str">
        <f>participantsB[[#This Row],[Role]]</f>
        <v/>
      </c>
      <c r="H149" s="190" t="str">
        <f>participantsB[[#This Row],[Arrival
Date]]</f>
        <v/>
      </c>
      <c r="I149" s="190" t="str">
        <f>participantsB[[#This Row],[Departure Date]]</f>
        <v/>
      </c>
      <c r="J149" s="192"/>
      <c r="K149" s="159"/>
      <c r="L149" s="159"/>
      <c r="M149" s="162"/>
      <c r="N149" s="195" t="str">
        <f>participantsB[[#This Row],[Visa Fees]]</f>
        <v/>
      </c>
      <c r="O149" s="196"/>
      <c r="P149" s="198" t="str">
        <f>participantsB[[#This Row],[Comment]]</f>
        <v/>
      </c>
      <c r="Q149" s="185">
        <f>IFERROR(IF(participantsC[[#This Row],[Role]]="Speaker",1,INDEX(countries[Subsidy],MATCH(participantsC[[#This Row],[Country]],countries[Country],0))),0)</f>
        <v>0</v>
      </c>
      <c r="R149" s="186">
        <f>IFERROR(MAX(0,participantsC[[#This Row],[Departure Date]]-participantsC[[#This Row],[Arrival
Date]]),0)</f>
        <v>0</v>
      </c>
      <c r="S149" s="182">
        <f>IFERROR(participantsC[[#This Row],[Travel Cost]]*participantsC[[#This Row],[Multiplier]],0)</f>
        <v>0</v>
      </c>
      <c r="T149" s="182">
        <f>IFERROR(participantsC[[#This Row],[Hotel Cost]]*participantsC[[#This Row],[Multiplier]],0)</f>
        <v>0</v>
      </c>
      <c r="U149" s="182">
        <f>IFERROR(participantsC[[#This Row],[Meals Cost]]*participantsC[[#This Row],[Multiplier]],0)</f>
        <v>0</v>
      </c>
      <c r="V149" s="182">
        <f>IFERROR(participantsC[[#This Row],[Local Transport]]*participantsC[[#This Row],[Multiplier]],0)</f>
        <v>0</v>
      </c>
      <c r="W149" s="182">
        <f>IFERROR(participantsC[[#This Row],[Visa Fees]]*participantsC[[#This Row],[Multiplier]],0)</f>
        <v>0</v>
      </c>
      <c r="X149" s="182">
        <f>IFERROR(participantsC[[#This Row],[Other Expenses]]*participantsC[[#This Row],[Multiplier]],0)</f>
        <v>0</v>
      </c>
    </row>
    <row r="150" spans="1:24" x14ac:dyDescent="0.25">
      <c r="A150" s="157" t="str">
        <f>participantsB[[#This Row],[Title]]</f>
        <v/>
      </c>
      <c r="B150" s="104" t="str">
        <f>participantsB[[#This Row],[Surname]]</f>
        <v/>
      </c>
      <c r="C150" s="104" t="str">
        <f>participantsB[[#This Row],[First Name]]</f>
        <v/>
      </c>
      <c r="D150" s="104" t="str">
        <f>participantsB[[#This Row],[Institution]]</f>
        <v/>
      </c>
      <c r="E150" s="158" t="str">
        <f>participantsB[[#This Row],[Country]]</f>
        <v/>
      </c>
      <c r="F150" s="158"/>
      <c r="G150" s="104" t="str">
        <f>participantsB[[#This Row],[Role]]</f>
        <v/>
      </c>
      <c r="H150" s="191" t="str">
        <f>participantsB[[#This Row],[Arrival
Date]]</f>
        <v/>
      </c>
      <c r="I150" s="191" t="str">
        <f>participantsB[[#This Row],[Departure Date]]</f>
        <v/>
      </c>
      <c r="J150" s="192"/>
      <c r="K150" s="165"/>
      <c r="L150" s="165"/>
      <c r="M150" s="157"/>
      <c r="N150" s="193" t="str">
        <f>participantsB[[#This Row],[Visa Fees]]</f>
        <v/>
      </c>
      <c r="O150" s="194"/>
      <c r="P150" s="199" t="str">
        <f>participantsB[[#This Row],[Comment]]</f>
        <v/>
      </c>
      <c r="Q150" s="185">
        <f>IFERROR(IF(participantsC[[#This Row],[Role]]="Speaker",1,INDEX(countries[Subsidy],MATCH(participantsC[[#This Row],[Country]],countries[Country],0))),0)</f>
        <v>0</v>
      </c>
      <c r="R150" s="187">
        <f>IFERROR(MAX(0,participantsC[[#This Row],[Departure Date]]-participantsC[[#This Row],[Arrival
Date]]),0)</f>
        <v>0</v>
      </c>
      <c r="S150" s="183">
        <f>IFERROR(participantsC[[#This Row],[Travel Cost]]*participantsC[[#This Row],[Multiplier]],0)</f>
        <v>0</v>
      </c>
      <c r="T150" s="183">
        <f>IFERROR(participantsC[[#This Row],[Hotel Cost]]*participantsC[[#This Row],[Multiplier]],0)</f>
        <v>0</v>
      </c>
      <c r="U150" s="183">
        <f>IFERROR(participantsC[[#This Row],[Meals Cost]]*participantsC[[#This Row],[Multiplier]],0)</f>
        <v>0</v>
      </c>
      <c r="V150" s="183">
        <f>IFERROR(participantsC[[#This Row],[Local Transport]]*participantsC[[#This Row],[Multiplier]],0)</f>
        <v>0</v>
      </c>
      <c r="W150" s="183">
        <f>IFERROR(participantsC[[#This Row],[Visa Fees]]*participantsC[[#This Row],[Multiplier]],0)</f>
        <v>0</v>
      </c>
      <c r="X150" s="183">
        <f>IFERROR(participantsC[[#This Row],[Other Expenses]]*participantsC[[#This Row],[Multiplier]],0)</f>
        <v>0</v>
      </c>
    </row>
  </sheetData>
  <sheetProtection algorithmName="SHA-512" hashValue="ppMs5ZRqBbv70yfQsZp9ICub4Ed1N9HRBSsJqeVpG//+52lMW8RUHBdrfngVlJ6S80fh9klqBfAkIU/aRflZBQ==" saltValue="Zt9STNRIgP+X/DG59DMZOw==" spinCount="100000" sheet="1" objects="1" scenarios="1" selectLockedCells="1"/>
  <mergeCells count="5">
    <mergeCell ref="A1:B1"/>
    <mergeCell ref="C1:E1"/>
    <mergeCell ref="A2:B2"/>
    <mergeCell ref="C2:E2"/>
    <mergeCell ref="A4:X4"/>
  </mergeCells>
  <conditionalFormatting sqref="A1:X150">
    <cfRule type="expression" dxfId="17" priority="1">
      <formula>AND(CELL("Protect",A1)=0,ISODD(CELL("Row",A1)),LEN(A1)=0)</formula>
    </cfRule>
    <cfRule type="expression" dxfId="16" priority="2">
      <formula>AND(CELL("Protect",A1)=0,ISEVEN(CELL("Row",A1)),LEN(A1)=0)</formula>
    </cfRule>
  </conditionalFormatting>
  <dataValidations count="8">
    <dataValidation type="date" operator="greaterThanOrEqual" allowBlank="1" showInputMessage="1" showErrorMessage="1" errorTitle="Enter date" error="Please enter a date on/after the arrival date" sqref="I6:I150">
      <formula1>H6</formula1>
    </dataValidation>
    <dataValidation operator="greaterThan" allowBlank="1" showInputMessage="1" showErrorMessage="1" sqref="F2"/>
    <dataValidation operator="greaterThanOrEqual" allowBlank="1" showInputMessage="1" showErrorMessage="1" sqref="G2"/>
    <dataValidation type="list" errorStyle="warning" allowBlank="1" showInputMessage="1" showErrorMessage="1" error="That country isn't in our list. Are you sure?" sqref="E6:E150">
      <formula1>countryList</formula1>
    </dataValidation>
    <dataValidation type="list" allowBlank="1" showInputMessage="1" showErrorMessage="1" error="Please choose speaker or non-speaker" sqref="G6:G150">
      <formula1>"Speaker,Non-Speaker"</formula1>
    </dataValidation>
    <dataValidation type="custom" errorStyle="warning" allowBlank="1" showInputMessage="1" showErrorMessage="1" errorTitle="Enter valid email" error="Please enter a valid email address." sqref="F6:F150">
      <formula1>AND(NOT(ISERROR(FIND("@",F6))),NOT(ISERROR(FIND(".",F6))),ISERROR(FIND(" ",F6)))</formula1>
    </dataValidation>
    <dataValidation type="date" operator="greaterThanOrEqual" allowBlank="1" showInputMessage="1" showErrorMessage="1" errorTitle="Enter date" error="Please enter a date" sqref="H6:H150">
      <formula1>36526</formula1>
    </dataValidation>
    <dataValidation type="decimal" operator="greaterThanOrEqual" allowBlank="1" showInputMessage="1" showErrorMessage="1" errorTitle="Enter numbers only" error="Please enter numbers only" sqref="J6:O150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0.39997558519241921"/>
    <pageSetUpPr fitToPage="1"/>
  </sheetPr>
  <dimension ref="A1:Q51"/>
  <sheetViews>
    <sheetView workbookViewId="0">
      <pane ySplit="5" topLeftCell="A6" activePane="bottomLeft" state="frozen"/>
      <selection pane="bottomLeft" activeCell="M6" sqref="M6"/>
    </sheetView>
  </sheetViews>
  <sheetFormatPr defaultColWidth="9.1796875" defaultRowHeight="11.5" x14ac:dyDescent="0.25"/>
  <cols>
    <col min="1" max="1" width="15.453125" style="12" bestFit="1" customWidth="1"/>
    <col min="2" max="2" width="8.54296875" style="12" bestFit="1" customWidth="1"/>
    <col min="3" max="3" width="8.54296875" style="12" hidden="1" customWidth="1"/>
    <col min="4" max="4" width="12.7265625" style="12" bestFit="1" customWidth="1"/>
    <col min="5" max="5" width="12.7265625" style="12" hidden="1" customWidth="1"/>
    <col min="6" max="6" width="1.453125" style="12" customWidth="1"/>
    <col min="7" max="7" width="21.26953125" style="12" customWidth="1"/>
    <col min="8" max="8" width="11" style="12" bestFit="1" customWidth="1"/>
    <col min="9" max="9" width="8.54296875" style="12" hidden="1" customWidth="1"/>
    <col min="10" max="10" width="12.7265625" style="12" bestFit="1" customWidth="1"/>
    <col min="11" max="11" width="12.7265625" style="12" hidden="1" customWidth="1"/>
    <col min="12" max="12" width="1.453125" style="12" customWidth="1"/>
    <col min="13" max="13" width="22.81640625" style="12" customWidth="1"/>
    <col min="14" max="14" width="8.54296875" style="12" bestFit="1" customWidth="1"/>
    <col min="15" max="15" width="8.54296875" style="12" hidden="1" customWidth="1"/>
    <col min="16" max="16" width="12.7265625" style="12" bestFit="1" customWidth="1"/>
    <col min="17" max="17" width="12.7265625" style="12" hidden="1" customWidth="1"/>
    <col min="18" max="18" width="11.54296875" style="12" bestFit="1" customWidth="1"/>
    <col min="19" max="16384" width="9.1796875" style="12"/>
  </cols>
  <sheetData>
    <row r="1" spans="1:17" s="13" customFormat="1" ht="13.5" customHeight="1" thickBot="1" x14ac:dyDescent="0.3">
      <c r="A1" s="52" t="s">
        <v>248</v>
      </c>
      <c r="B1" s="339" t="s">
        <v>249</v>
      </c>
      <c r="C1" s="340"/>
      <c r="D1" s="340"/>
      <c r="E1" s="340"/>
      <c r="F1" s="340"/>
      <c r="G1" s="341"/>
      <c r="H1" s="52" t="s">
        <v>226</v>
      </c>
      <c r="I1" s="52"/>
      <c r="J1" s="52" t="s">
        <v>227</v>
      </c>
      <c r="K1" s="47"/>
      <c r="L1" s="47"/>
      <c r="M1" s="47"/>
      <c r="N1" s="47"/>
    </row>
    <row r="2" spans="1:17" s="13" customFormat="1" ht="27" customHeight="1" x14ac:dyDescent="0.25">
      <c r="A2" s="53" t="str">
        <f>IF(ISBLANK(spsReference),"",spsReference)</f>
        <v/>
      </c>
      <c r="B2" s="342" t="str">
        <f>IF(ISBLANK(eventTitle),"",eventTitle)</f>
        <v/>
      </c>
      <c r="C2" s="343"/>
      <c r="D2" s="343"/>
      <c r="E2" s="343"/>
      <c r="F2" s="343"/>
      <c r="G2" s="344"/>
      <c r="H2" s="263">
        <f>startDate</f>
        <v>0</v>
      </c>
      <c r="I2" s="188"/>
      <c r="J2" s="263">
        <f>endDate</f>
        <v>0</v>
      </c>
    </row>
    <row r="3" spans="1:17" s="13" customFormat="1" ht="6.75" customHeight="1" x14ac:dyDescent="0.25"/>
    <row r="4" spans="1:17" ht="20.25" customHeight="1" x14ac:dyDescent="0.4">
      <c r="A4" s="345" t="s">
        <v>276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7"/>
    </row>
    <row r="5" spans="1:17" ht="13" thickBot="1" x14ac:dyDescent="0.3">
      <c r="A5" s="30" t="s">
        <v>73</v>
      </c>
      <c r="B5" s="13" t="s">
        <v>72</v>
      </c>
      <c r="C5" s="13" t="s">
        <v>309</v>
      </c>
      <c r="D5" s="13" t="s">
        <v>76</v>
      </c>
      <c r="E5" s="13" t="s">
        <v>260</v>
      </c>
      <c r="F5" s="18"/>
      <c r="G5" s="13" t="s">
        <v>66</v>
      </c>
      <c r="H5" s="13" t="s">
        <v>72</v>
      </c>
      <c r="I5" s="13" t="s">
        <v>309</v>
      </c>
      <c r="J5" s="13" t="s">
        <v>76</v>
      </c>
      <c r="K5" s="13" t="s">
        <v>260</v>
      </c>
      <c r="L5" s="13"/>
      <c r="M5" s="51" t="s">
        <v>75</v>
      </c>
      <c r="N5" s="13" t="s">
        <v>72</v>
      </c>
      <c r="O5" s="13" t="s">
        <v>309</v>
      </c>
      <c r="P5" s="13" t="s">
        <v>76</v>
      </c>
      <c r="Q5" s="13" t="s">
        <v>260</v>
      </c>
    </row>
    <row r="6" spans="1:17" ht="27" customHeight="1" thickTop="1" x14ac:dyDescent="0.25">
      <c r="A6" s="5" t="s">
        <v>6</v>
      </c>
      <c r="B6" s="112">
        <f>COUNTIFS(participantsC[Country],participantsCNATO[[#This Row],[NATO Countries]],participantsC[Role],participantsCNATO[[#Headers],[Speaker]])</f>
        <v>0</v>
      </c>
      <c r="C6" s="112">
        <f>participantsBNATO[[#This Row],[Speaker]]</f>
        <v>0</v>
      </c>
      <c r="D6" s="112">
        <f>COUNTIFS(participantsC[Country],participantsCNATO[[#This Row],[NATO Countries]],participantsC[Role],participantsCNATO[[#Headers],[Non-Speaker]])</f>
        <v>0</v>
      </c>
      <c r="E6" s="36">
        <f>participantsBNATO[[#This Row],[Non-Speaker]]</f>
        <v>0</v>
      </c>
      <c r="F6" s="13"/>
      <c r="G6" s="32" t="s">
        <v>323</v>
      </c>
      <c r="H6" s="112">
        <f>COUNTIFS(participantsC[Country],participantsCPartner[[#This Row],[Partner Countries]],participantsC[Role],participantsCPartner[[#Headers],[Speaker]])</f>
        <v>0</v>
      </c>
      <c r="I6" s="112">
        <f>participantsBPartner[[#This Row],[Speaker]]</f>
        <v>0</v>
      </c>
      <c r="J6" s="113">
        <f>COUNTIFS(participantsC[Country],participantsCPartner[[#This Row],[Partner Countries]],participantsC[Role],participantsCPartner[[#Headers],[Non-Speaker]])</f>
        <v>0</v>
      </c>
      <c r="K6" s="38">
        <f>participantsBPartner[[#This Row],[Non-Speaker]]</f>
        <v>0</v>
      </c>
      <c r="L6" s="13"/>
      <c r="M6" s="200"/>
      <c r="N6" s="241">
        <f>COUNTIFS(participantsC[Country],participantsCOthers[[#This Row],[Others]], participantsC[Role],participantsCOthers[[#Headers],[Speaker]])</f>
        <v>0</v>
      </c>
      <c r="O6" s="241">
        <f>participantsBOthers[[#This Row],[Speaker]]</f>
        <v>0</v>
      </c>
      <c r="P6" s="241">
        <f>COUNTIFS(participantsC[Country],participantsCOthers[[#This Row],[Others]], participantsC[Role],participantsCOthers[[#Headers],[Non-Speaker]])</f>
        <v>0</v>
      </c>
      <c r="Q6" s="38">
        <f>participantsBOthers[[#This Row],[Non-Speaker]]</f>
        <v>0</v>
      </c>
    </row>
    <row r="7" spans="1:17" ht="12.5" x14ac:dyDescent="0.25">
      <c r="A7" s="5" t="s">
        <v>7</v>
      </c>
      <c r="B7" s="112">
        <f>COUNTIFS(participantsC[Country],participantsCNATO[[#This Row],[NATO Countries]],participantsC[Role],participantsCNATO[[#Headers],[Speaker]])</f>
        <v>0</v>
      </c>
      <c r="C7" s="112">
        <f>participantsBNATO[[#This Row],[Speaker]]</f>
        <v>0</v>
      </c>
      <c r="D7" s="112">
        <f>COUNTIFS(participantsC[Country],participantsCNATO[[#This Row],[NATO Countries]],participantsC[Role],participantsCNATO[[#Headers],[Non-Speaker]])</f>
        <v>0</v>
      </c>
      <c r="E7" s="36">
        <f>participantsBNATO[[#This Row],[Non-Speaker]]</f>
        <v>0</v>
      </c>
      <c r="F7" s="13"/>
      <c r="G7" s="32" t="s">
        <v>32</v>
      </c>
      <c r="H7" s="113">
        <f>COUNTIFS(participantsC[Country],participantsCPartner[[#This Row],[Partner Countries]],participantsC[Role],participantsCPartner[[#Headers],[Speaker]])</f>
        <v>0</v>
      </c>
      <c r="I7" s="113">
        <f>participantsBPartner[[#This Row],[Speaker]]</f>
        <v>0</v>
      </c>
      <c r="J7" s="113">
        <f>COUNTIFS(participantsC[Country],participantsCPartner[[#This Row],[Partner Countries]],participantsC[Role],participantsCPartner[[#Headers],[Non-Speaker]])</f>
        <v>0</v>
      </c>
      <c r="K7" s="38">
        <f>participantsBPartner[[#This Row],[Non-Speaker]]</f>
        <v>0</v>
      </c>
      <c r="L7" s="13"/>
      <c r="M7" s="200">
        <f>participantsAOthers[[#This Row],[Others]]</f>
        <v>0</v>
      </c>
      <c r="N7" s="242">
        <f>COUNTIFS(participantsC[Country],participantsCOthers[[#This Row],[Others]], participantsC[Role],participantsCOthers[[#Headers],[Speaker]])</f>
        <v>0</v>
      </c>
      <c r="O7" s="242">
        <f>participantsBOthers[[#This Row],[Speaker]]</f>
        <v>0</v>
      </c>
      <c r="P7" s="242">
        <f>COUNTIFS(participantsC[Country],participantsCOthers[[#This Row],[Others]], participantsC[Role],participantsCOthers[[#Headers],[Non-Speaker]])</f>
        <v>0</v>
      </c>
      <c r="Q7" s="36">
        <f>participantsBOthers[[#This Row],[Non-Speaker]]</f>
        <v>0</v>
      </c>
    </row>
    <row r="8" spans="1:17" ht="12.5" x14ac:dyDescent="0.25">
      <c r="A8" s="5" t="s">
        <v>8</v>
      </c>
      <c r="B8" s="112">
        <f>COUNTIFS(participantsC[Country],participantsCNATO[[#This Row],[NATO Countries]],participantsC[Role],participantsCNATO[[#Headers],[Speaker]])</f>
        <v>0</v>
      </c>
      <c r="C8" s="112">
        <f>participantsBNATO[[#This Row],[Speaker]]</f>
        <v>0</v>
      </c>
      <c r="D8" s="112">
        <f>COUNTIFS(participantsC[Country],participantsCNATO[[#This Row],[NATO Countries]],participantsC[Role],participantsCNATO[[#Headers],[Non-Speaker]])</f>
        <v>0</v>
      </c>
      <c r="E8" s="36">
        <f>participantsBNATO[[#This Row],[Non-Speaker]]</f>
        <v>0</v>
      </c>
      <c r="F8" s="13"/>
      <c r="G8" s="32" t="s">
        <v>33</v>
      </c>
      <c r="H8" s="113">
        <f>COUNTIFS(participantsC[Country],participantsCPartner[[#This Row],[Partner Countries]],participantsC[Role],participantsCPartner[[#Headers],[Speaker]])</f>
        <v>0</v>
      </c>
      <c r="I8" s="113">
        <f>participantsBPartner[[#This Row],[Speaker]]</f>
        <v>0</v>
      </c>
      <c r="J8" s="113">
        <f>COUNTIFS(participantsC[Country],participantsCPartner[[#This Row],[Partner Countries]],participantsC[Role],participantsCPartner[[#Headers],[Non-Speaker]])</f>
        <v>0</v>
      </c>
      <c r="K8" s="38">
        <f>participantsBPartner[[#This Row],[Non-Speaker]]</f>
        <v>0</v>
      </c>
      <c r="L8" s="13"/>
      <c r="M8" s="200">
        <f>participantsAOthers[[#This Row],[Others]]</f>
        <v>0</v>
      </c>
      <c r="N8" s="242">
        <f>COUNTIFS(participantsC[Country],participantsCOthers[[#This Row],[Others]], participantsC[Role],participantsCOthers[[#Headers],[Speaker]])</f>
        <v>0</v>
      </c>
      <c r="O8" s="242">
        <f>participantsBOthers[[#This Row],[Speaker]]</f>
        <v>0</v>
      </c>
      <c r="P8" s="242">
        <f>COUNTIFS(participantsC[Country],participantsCOthers[[#This Row],[Others]], participantsC[Role],participantsCOthers[[#Headers],[Non-Speaker]])</f>
        <v>0</v>
      </c>
      <c r="Q8" s="36">
        <f>participantsBOthers[[#This Row],[Non-Speaker]]</f>
        <v>0</v>
      </c>
    </row>
    <row r="9" spans="1:17" ht="12.5" x14ac:dyDescent="0.25">
      <c r="A9" s="5" t="s">
        <v>9</v>
      </c>
      <c r="B9" s="112">
        <f>COUNTIFS(participantsC[Country],participantsCNATO[[#This Row],[NATO Countries]],participantsC[Role],participantsCNATO[[#Headers],[Speaker]])</f>
        <v>0</v>
      </c>
      <c r="C9" s="112">
        <f>participantsBNATO[[#This Row],[Speaker]]</f>
        <v>0</v>
      </c>
      <c r="D9" s="112">
        <f>COUNTIFS(participantsC[Country],participantsCNATO[[#This Row],[NATO Countries]],participantsC[Role],participantsCNATO[[#Headers],[Non-Speaker]])</f>
        <v>0</v>
      </c>
      <c r="E9" s="36">
        <f>participantsBNATO[[#This Row],[Non-Speaker]]</f>
        <v>0</v>
      </c>
      <c r="F9" s="13"/>
      <c r="G9" s="32" t="s">
        <v>34</v>
      </c>
      <c r="H9" s="113">
        <f>COUNTIFS(participantsC[Country],participantsCPartner[[#This Row],[Partner Countries]],participantsC[Role],participantsCPartner[[#Headers],[Speaker]])</f>
        <v>0</v>
      </c>
      <c r="I9" s="113">
        <f>participantsBPartner[[#This Row],[Speaker]]</f>
        <v>0</v>
      </c>
      <c r="J9" s="113">
        <f>COUNTIFS(participantsC[Country],participantsCPartner[[#This Row],[Partner Countries]],participantsC[Role],participantsCPartner[[#Headers],[Non-Speaker]])</f>
        <v>0</v>
      </c>
      <c r="K9" s="38">
        <f>participantsBPartner[[#This Row],[Non-Speaker]]</f>
        <v>0</v>
      </c>
      <c r="L9" s="13"/>
      <c r="M9" s="200">
        <f>participantsAOthers[[#This Row],[Others]]</f>
        <v>0</v>
      </c>
      <c r="N9" s="242">
        <f>COUNTIFS(participantsC[Country],participantsCOthers[[#This Row],[Others]], participantsC[Role],participantsCOthers[[#Headers],[Speaker]])</f>
        <v>0</v>
      </c>
      <c r="O9" s="242">
        <f>participantsBOthers[[#This Row],[Speaker]]</f>
        <v>0</v>
      </c>
      <c r="P9" s="242">
        <f>COUNTIFS(participantsC[Country],participantsCOthers[[#This Row],[Others]], participantsC[Role],participantsCOthers[[#Headers],[Non-Speaker]])</f>
        <v>0</v>
      </c>
      <c r="Q9" s="36">
        <f>participantsBOthers[[#This Row],[Non-Speaker]]</f>
        <v>0</v>
      </c>
    </row>
    <row r="10" spans="1:17" ht="12.5" x14ac:dyDescent="0.25">
      <c r="A10" s="5" t="s">
        <v>10</v>
      </c>
      <c r="B10" s="112">
        <f>COUNTIFS(participantsC[Country],participantsCNATO[[#This Row],[NATO Countries]],participantsC[Role],participantsCNATO[[#Headers],[Speaker]])</f>
        <v>0</v>
      </c>
      <c r="C10" s="112">
        <f>participantsBNATO[[#This Row],[Speaker]]</f>
        <v>0</v>
      </c>
      <c r="D10" s="112">
        <f>COUNTIFS(participantsC[Country],participantsCNATO[[#This Row],[NATO Countries]],participantsC[Role],participantsCNATO[[#Headers],[Non-Speaker]])</f>
        <v>0</v>
      </c>
      <c r="E10" s="36">
        <f>participantsBNATO[[#This Row],[Non-Speaker]]</f>
        <v>0</v>
      </c>
      <c r="F10" s="13"/>
      <c r="G10" s="32" t="s">
        <v>35</v>
      </c>
      <c r="H10" s="113">
        <f>COUNTIFS(participantsC[Country],participantsCPartner[[#This Row],[Partner Countries]],participantsC[Role],participantsCPartner[[#Headers],[Speaker]])</f>
        <v>0</v>
      </c>
      <c r="I10" s="113">
        <f>participantsBPartner[[#This Row],[Speaker]]</f>
        <v>0</v>
      </c>
      <c r="J10" s="113">
        <f>COUNTIFS(participantsC[Country],participantsCPartner[[#This Row],[Partner Countries]],participantsC[Role],participantsCPartner[[#Headers],[Non-Speaker]])</f>
        <v>0</v>
      </c>
      <c r="K10" s="38">
        <f>participantsBPartner[[#This Row],[Non-Speaker]]</f>
        <v>0</v>
      </c>
      <c r="L10" s="13"/>
      <c r="M10" s="199">
        <f>participantsAOthers[[#This Row],[Others]]</f>
        <v>0</v>
      </c>
      <c r="N10" s="243">
        <f>COUNTIFS(participantsC[Country],participantsCOthers[[#This Row],[Others]], participantsC[Role],participantsCOthers[[#Headers],[Speaker]])</f>
        <v>0</v>
      </c>
      <c r="O10" s="243">
        <f>participantsBOthers[[#This Row],[Speaker]]</f>
        <v>0</v>
      </c>
      <c r="P10" s="243">
        <f>COUNTIFS(participantsC[Country],participantsCOthers[[#This Row],[Others]], participantsC[Role],participantsCOthers[[#Headers],[Non-Speaker]])</f>
        <v>0</v>
      </c>
      <c r="Q10" s="39">
        <f>participantsBOthers[[#This Row],[Non-Speaker]]</f>
        <v>0</v>
      </c>
    </row>
    <row r="11" spans="1:17" ht="12.5" x14ac:dyDescent="0.25">
      <c r="A11" s="5" t="s">
        <v>327</v>
      </c>
      <c r="B11" s="112">
        <f>COUNTIFS(participantsC[Country],participantsCNATO[[#This Row],[NATO Countries]],participantsC[Role],participantsCNATO[[#Headers],[Speaker]])</f>
        <v>0</v>
      </c>
      <c r="C11" s="112">
        <f>participantsBNATO[[#This Row],[Speaker]]</f>
        <v>0</v>
      </c>
      <c r="D11" s="112">
        <f>COUNTIFS(participantsC[Country],participantsCNATO[[#This Row],[NATO Countries]],participantsC[Role],participantsCNATO[[#Headers],[Non-Speaker]])</f>
        <v>0</v>
      </c>
      <c r="E11" s="36">
        <f>participantsBNATO[[#This Row],[Non-Speaker]]</f>
        <v>0</v>
      </c>
      <c r="F11" s="13"/>
      <c r="G11" s="32" t="s">
        <v>36</v>
      </c>
      <c r="H11" s="113">
        <f>COUNTIFS(participantsC[Country],participantsCPartner[[#This Row],[Partner Countries]],participantsC[Role],participantsCPartner[[#Headers],[Speaker]])</f>
        <v>0</v>
      </c>
      <c r="I11" s="113">
        <f>participantsBPartner[[#This Row],[Speaker]]</f>
        <v>0</v>
      </c>
      <c r="J11" s="113">
        <f>COUNTIFS(participantsC[Country],participantsCPartner[[#This Row],[Partner Countries]],participantsC[Role],participantsCPartner[[#Headers],[Non-Speaker]])</f>
        <v>0</v>
      </c>
      <c r="K11" s="38">
        <f>participantsBPartner[[#This Row],[Non-Speaker]]</f>
        <v>0</v>
      </c>
      <c r="L11" s="13"/>
      <c r="M11" s="8" t="s">
        <v>74</v>
      </c>
      <c r="N11" s="112">
        <f>SUBTOTAL(109,participantsCOthers[Speaker])</f>
        <v>0</v>
      </c>
      <c r="O11" s="112">
        <f>SUBTOTAL(109,participantsCOthers[SpeakerB])</f>
        <v>0</v>
      </c>
      <c r="P11" s="112">
        <f>SUBTOTAL(109,participantsCOthers[Non-Speaker])</f>
        <v>0</v>
      </c>
      <c r="Q11" s="35">
        <f>SUBTOTAL(109,participantsCOthers[Non-SpeakerB])</f>
        <v>0</v>
      </c>
    </row>
    <row r="12" spans="1:17" ht="12.5" x14ac:dyDescent="0.25">
      <c r="A12" s="5" t="s">
        <v>11</v>
      </c>
      <c r="B12" s="112">
        <f>COUNTIFS(participantsC[Country],participantsCNATO[[#This Row],[NATO Countries]],participantsC[Role],participantsCNATO[[#Headers],[Speaker]])</f>
        <v>0</v>
      </c>
      <c r="C12" s="112">
        <f>participantsBNATO[[#This Row],[Speaker]]</f>
        <v>0</v>
      </c>
      <c r="D12" s="112">
        <f>COUNTIFS(participantsC[Country],participantsCNATO[[#This Row],[NATO Countries]],participantsC[Role],participantsCNATO[[#Headers],[Non-Speaker]])</f>
        <v>0</v>
      </c>
      <c r="E12" s="36">
        <f>participantsBNATO[[#This Row],[Non-Speaker]]</f>
        <v>0</v>
      </c>
      <c r="F12" s="13"/>
      <c r="G12" s="32" t="s">
        <v>37</v>
      </c>
      <c r="H12" s="113">
        <f>COUNTIFS(participantsC[Country],participantsCPartner[[#This Row],[Partner Countries]],participantsC[Role],participantsCPartner[[#Headers],[Speaker]])</f>
        <v>0</v>
      </c>
      <c r="I12" s="113">
        <f>participantsBPartner[[#This Row],[Speaker]]</f>
        <v>0</v>
      </c>
      <c r="J12" s="113">
        <f>COUNTIFS(participantsC[Country],participantsCPartner[[#This Row],[Partner Countries]],participantsC[Role],participantsCPartner[[#Headers],[Non-Speaker]])</f>
        <v>0</v>
      </c>
      <c r="K12" s="38">
        <f>participantsBPartner[[#This Row],[Non-Speaker]]</f>
        <v>0</v>
      </c>
      <c r="L12" s="13"/>
      <c r="M12" s="13"/>
      <c r="N12" s="13"/>
      <c r="O12" s="13"/>
      <c r="P12" s="13"/>
      <c r="Q12" s="13"/>
    </row>
    <row r="13" spans="1:17" ht="25.5" customHeight="1" x14ac:dyDescent="0.25">
      <c r="A13" s="5" t="s">
        <v>12</v>
      </c>
      <c r="B13" s="112">
        <f>COUNTIFS(participantsC[Country],participantsCNATO[[#This Row],[NATO Countries]],participantsC[Role],participantsCNATO[[#Headers],[Speaker]])</f>
        <v>0</v>
      </c>
      <c r="C13" s="112">
        <f>participantsBNATO[[#This Row],[Speaker]]</f>
        <v>0</v>
      </c>
      <c r="D13" s="112">
        <f>COUNTIFS(participantsC[Country],participantsCNATO[[#This Row],[NATO Countries]],participantsC[Role],participantsCNATO[[#Headers],[Non-Speaker]])</f>
        <v>0</v>
      </c>
      <c r="E13" s="36">
        <f>participantsBNATO[[#This Row],[Non-Speaker]]</f>
        <v>0</v>
      </c>
      <c r="F13" s="13"/>
      <c r="G13" s="32" t="s">
        <v>324</v>
      </c>
      <c r="H13" s="113">
        <f>COUNTIFS(participantsC[Country],participantsCPartner[[#This Row],[Partner Countries]],participantsC[Role],participantsCPartner[[#Headers],[Speaker]])</f>
        <v>0</v>
      </c>
      <c r="I13" s="113">
        <f>participantsBPartner[[#This Row],[Speaker]]</f>
        <v>0</v>
      </c>
      <c r="J13" s="113">
        <f>COUNTIFS(participantsC[Country],participantsCPartner[[#This Row],[Partner Countries]],participantsC[Role],participantsCPartner[[#Headers],[Non-Speaker]])</f>
        <v>0</v>
      </c>
      <c r="K13" s="38">
        <f>participantsBPartner[[#This Row],[Non-Speaker]]</f>
        <v>0</v>
      </c>
      <c r="L13" s="13"/>
      <c r="M13" s="13"/>
      <c r="N13" s="13"/>
      <c r="O13" s="13"/>
      <c r="P13" s="13"/>
      <c r="Q13" s="13"/>
    </row>
    <row r="14" spans="1:17" ht="12.5" x14ac:dyDescent="0.25">
      <c r="A14" s="279" t="s">
        <v>326</v>
      </c>
      <c r="B14" s="281">
        <f>COUNTIFS(participantsC[Country],participantsCNATO[[#This Row],[NATO Countries]],participantsC[Role],participantsCNATO[[#Headers],[Speaker]])</f>
        <v>0</v>
      </c>
      <c r="C14" s="281">
        <f>participantsBNATO[[#This Row],[Speaker]]</f>
        <v>0</v>
      </c>
      <c r="D14" s="281">
        <f>COUNTIFS(participantsC[Country],participantsCNATO[[#This Row],[NATO Countries]],participantsC[Role],participantsCNATO[[#Headers],[Non-Speaker]])</f>
        <v>0</v>
      </c>
      <c r="E14" s="283">
        <f>participantsBNATO[[#This Row],[Non-Speaker]]</f>
        <v>0</v>
      </c>
      <c r="F14" s="13"/>
      <c r="G14" s="32" t="s">
        <v>38</v>
      </c>
      <c r="H14" s="113">
        <f>COUNTIFS(participantsC[Country],participantsCPartner[[#This Row],[Partner Countries]],participantsC[Role],participantsCPartner[[#Headers],[Speaker]])</f>
        <v>0</v>
      </c>
      <c r="I14" s="113">
        <f>participantsBPartner[[#This Row],[Speaker]]</f>
        <v>0</v>
      </c>
      <c r="J14" s="113">
        <f>COUNTIFS(participantsC[Country],participantsCPartner[[#This Row],[Partner Countries]],participantsC[Role],participantsCPartner[[#Headers],[Non-Speaker]])</f>
        <v>0</v>
      </c>
      <c r="K14" s="38">
        <f>participantsBPartner[[#This Row],[Non-Speaker]]</f>
        <v>0</v>
      </c>
      <c r="L14" s="13"/>
      <c r="M14" s="13"/>
      <c r="N14" s="13"/>
      <c r="O14" s="13"/>
      <c r="P14" s="13"/>
      <c r="Q14" s="13"/>
    </row>
    <row r="15" spans="1:17" ht="12.5" x14ac:dyDescent="0.25">
      <c r="A15" s="5" t="s">
        <v>13</v>
      </c>
      <c r="B15" s="112">
        <f>COUNTIFS(participantsC[Country],participantsCNATO[[#This Row],[NATO Countries]],participantsC[Role],participantsCNATO[[#Headers],[Speaker]])</f>
        <v>0</v>
      </c>
      <c r="C15" s="112">
        <f>participantsBNATO[[#This Row],[Speaker]]</f>
        <v>0</v>
      </c>
      <c r="D15" s="112">
        <f>COUNTIFS(participantsC[Country],participantsCNATO[[#This Row],[NATO Countries]],participantsC[Role],participantsCNATO[[#Headers],[Non-Speaker]])</f>
        <v>0</v>
      </c>
      <c r="E15" s="36">
        <f>participantsBNATO[[#This Row],[Non-Speaker]]</f>
        <v>0</v>
      </c>
      <c r="F15" s="13"/>
      <c r="G15" s="247" t="s">
        <v>98</v>
      </c>
      <c r="H15" s="248">
        <f>COUNTIFS(participantsC[Country],participantsCPartner[[#This Row],[Partner Countries]],participantsC[Role],participantsCPartner[[#Headers],[Speaker]])</f>
        <v>0</v>
      </c>
      <c r="I15" s="248">
        <f>participantsBPartner[[#This Row],[Speaker]]</f>
        <v>0</v>
      </c>
      <c r="J15" s="248">
        <f>COUNTIFS(participantsC[Country],participantsCPartner[[#This Row],[Partner Countries]],participantsC[Role],participantsCPartner[[#Headers],[Non-Speaker]])</f>
        <v>0</v>
      </c>
      <c r="K15" s="251">
        <f>participantsBPartner[[#This Row],[Non-Speaker]]</f>
        <v>0</v>
      </c>
      <c r="L15" s="13"/>
      <c r="M15" s="13"/>
      <c r="N15" s="13"/>
      <c r="O15" s="13"/>
      <c r="P15" s="13"/>
      <c r="Q15" s="13"/>
    </row>
    <row r="16" spans="1:17" ht="12.5" x14ac:dyDescent="0.25">
      <c r="A16" s="5" t="s">
        <v>14</v>
      </c>
      <c r="B16" s="112">
        <f>COUNTIFS(participantsC[Country],participantsCNATO[[#This Row],[NATO Countries]],participantsC[Role],participantsCNATO[[#Headers],[Speaker]])</f>
        <v>0</v>
      </c>
      <c r="C16" s="112">
        <f>participantsBNATO[[#This Row],[Speaker]]</f>
        <v>0</v>
      </c>
      <c r="D16" s="112">
        <f>COUNTIFS(participantsC[Country],participantsCNATO[[#This Row],[NATO Countries]],participantsC[Role],participantsCNATO[[#Headers],[Non-Speaker]])</f>
        <v>0</v>
      </c>
      <c r="E16" s="36">
        <f>participantsBNATO[[#This Row],[Non-Speaker]]</f>
        <v>0</v>
      </c>
      <c r="F16" s="13"/>
      <c r="G16" s="32" t="s">
        <v>39</v>
      </c>
      <c r="H16" s="113">
        <f>COUNTIFS(participantsC[Country],participantsCPartner[[#This Row],[Partner Countries]],participantsC[Role],participantsCPartner[[#Headers],[Speaker]])</f>
        <v>0</v>
      </c>
      <c r="I16" s="113">
        <f>participantsBPartner[[#This Row],[Speaker]]</f>
        <v>0</v>
      </c>
      <c r="J16" s="113">
        <f>COUNTIFS(participantsC[Country],participantsCPartner[[#This Row],[Partner Countries]],participantsC[Role],participantsCPartner[[#Headers],[Non-Speaker]])</f>
        <v>0</v>
      </c>
      <c r="K16" s="38">
        <f>participantsBPartner[[#This Row],[Non-Speaker]]</f>
        <v>0</v>
      </c>
      <c r="L16" s="13"/>
      <c r="M16" s="13"/>
      <c r="N16" s="13"/>
      <c r="O16" s="13"/>
      <c r="P16" s="13"/>
      <c r="Q16" s="13"/>
    </row>
    <row r="17" spans="1:17" ht="12.5" x14ac:dyDescent="0.25">
      <c r="A17" s="5" t="s">
        <v>15</v>
      </c>
      <c r="B17" s="112">
        <f>COUNTIFS(participantsC[Country],participantsCNATO[[#This Row],[NATO Countries]],participantsC[Role],participantsCNATO[[#Headers],[Speaker]])</f>
        <v>0</v>
      </c>
      <c r="C17" s="112">
        <f>participantsBNATO[[#This Row],[Speaker]]</f>
        <v>0</v>
      </c>
      <c r="D17" s="112">
        <f>COUNTIFS(participantsC[Country],participantsCNATO[[#This Row],[NATO Countries]],participantsC[Role],participantsCNATO[[#Headers],[Non-Speaker]])</f>
        <v>0</v>
      </c>
      <c r="E17" s="36">
        <f>participantsBNATO[[#This Row],[Non-Speaker]]</f>
        <v>0</v>
      </c>
      <c r="F17" s="13"/>
      <c r="G17" s="32" t="s">
        <v>40</v>
      </c>
      <c r="H17" s="113">
        <f>COUNTIFS(participantsC[Country],participantsCPartner[[#This Row],[Partner Countries]],participantsC[Role],participantsCPartner[[#Headers],[Speaker]])</f>
        <v>0</v>
      </c>
      <c r="I17" s="113">
        <f>participantsBPartner[[#This Row],[Speaker]]</f>
        <v>0</v>
      </c>
      <c r="J17" s="113">
        <f>COUNTIFS(participantsC[Country],participantsCPartner[[#This Row],[Partner Countries]],participantsC[Role],participantsCPartner[[#Headers],[Non-Speaker]])</f>
        <v>0</v>
      </c>
      <c r="K17" s="38">
        <f>participantsBPartner[[#This Row],[Non-Speaker]]</f>
        <v>0</v>
      </c>
      <c r="L17" s="13"/>
      <c r="M17" s="13"/>
      <c r="N17" s="13"/>
      <c r="O17" s="13"/>
      <c r="P17" s="13"/>
      <c r="Q17" s="13"/>
    </row>
    <row r="18" spans="1:17" ht="12.5" x14ac:dyDescent="0.25">
      <c r="A18" s="5" t="s">
        <v>16</v>
      </c>
      <c r="B18" s="112">
        <f>COUNTIFS(participantsC[Country],participantsCNATO[[#This Row],[NATO Countries]],participantsC[Role],participantsCNATO[[#Headers],[Speaker]])</f>
        <v>0</v>
      </c>
      <c r="C18" s="112">
        <f>participantsBNATO[[#This Row],[Speaker]]</f>
        <v>0</v>
      </c>
      <c r="D18" s="112">
        <f>COUNTIFS(participantsC[Country],participantsCNATO[[#This Row],[NATO Countries]],participantsC[Role],participantsCNATO[[#Headers],[Non-Speaker]])</f>
        <v>0</v>
      </c>
      <c r="E18" s="36">
        <f>participantsBNATO[[#This Row],[Non-Speaker]]</f>
        <v>0</v>
      </c>
      <c r="F18" s="13"/>
      <c r="G18" s="32" t="s">
        <v>41</v>
      </c>
      <c r="H18" s="113">
        <f>COUNTIFS(participantsC[Country],participantsCPartner[[#This Row],[Partner Countries]],participantsC[Role],participantsCPartner[[#Headers],[Speaker]])</f>
        <v>0</v>
      </c>
      <c r="I18" s="113">
        <f>participantsBPartner[[#This Row],[Speaker]]</f>
        <v>0</v>
      </c>
      <c r="J18" s="113">
        <f>COUNTIFS(participantsC[Country],participantsCPartner[[#This Row],[Partner Countries]],participantsC[Role],participantsCPartner[[#Headers],[Non-Speaker]])</f>
        <v>0</v>
      </c>
      <c r="K18" s="38">
        <f>participantsBPartner[[#This Row],[Non-Speaker]]</f>
        <v>0</v>
      </c>
      <c r="L18" s="13"/>
      <c r="M18" s="13"/>
      <c r="N18" s="13"/>
      <c r="O18" s="13"/>
      <c r="P18" s="13"/>
      <c r="Q18" s="13"/>
    </row>
    <row r="19" spans="1:17" ht="12.5" x14ac:dyDescent="0.25">
      <c r="A19" s="5" t="s">
        <v>17</v>
      </c>
      <c r="B19" s="112">
        <f>COUNTIFS(participantsC[Country],participantsCNATO[[#This Row],[NATO Countries]],participantsC[Role],participantsCNATO[[#Headers],[Speaker]])</f>
        <v>0</v>
      </c>
      <c r="C19" s="112">
        <f>participantsBNATO[[#This Row],[Speaker]]</f>
        <v>0</v>
      </c>
      <c r="D19" s="112">
        <f>COUNTIFS(participantsC[Country],participantsCNATO[[#This Row],[NATO Countries]],participantsC[Role],participantsCNATO[[#Headers],[Non-Speaker]])</f>
        <v>0</v>
      </c>
      <c r="E19" s="36">
        <f>participantsBNATO[[#This Row],[Non-Speaker]]</f>
        <v>0</v>
      </c>
      <c r="F19" s="13"/>
      <c r="G19" s="32" t="s">
        <v>42</v>
      </c>
      <c r="H19" s="113">
        <f>COUNTIFS(participantsC[Country],participantsCPartner[[#This Row],[Partner Countries]],participantsC[Role],participantsCPartner[[#Headers],[Speaker]])</f>
        <v>0</v>
      </c>
      <c r="I19" s="113">
        <f>participantsBPartner[[#This Row],[Speaker]]</f>
        <v>0</v>
      </c>
      <c r="J19" s="113">
        <f>COUNTIFS(participantsC[Country],participantsCPartner[[#This Row],[Partner Countries]],participantsC[Role],participantsCPartner[[#Headers],[Non-Speaker]])</f>
        <v>0</v>
      </c>
      <c r="K19" s="38">
        <f>participantsBPartner[[#This Row],[Non-Speaker]]</f>
        <v>0</v>
      </c>
      <c r="L19" s="13"/>
      <c r="M19" s="13"/>
      <c r="N19" s="13"/>
      <c r="O19" s="13"/>
      <c r="P19" s="13"/>
      <c r="Q19" s="13"/>
    </row>
    <row r="20" spans="1:17" ht="12.5" x14ac:dyDescent="0.25">
      <c r="A20" s="5" t="s">
        <v>18</v>
      </c>
      <c r="B20" s="112">
        <f>COUNTIFS(participantsC[Country],participantsCNATO[[#This Row],[NATO Countries]],participantsC[Role],participantsCNATO[[#Headers],[Speaker]])</f>
        <v>0</v>
      </c>
      <c r="C20" s="112">
        <f>participantsBNATO[[#This Row],[Speaker]]</f>
        <v>0</v>
      </c>
      <c r="D20" s="112">
        <f>COUNTIFS(participantsC[Country],participantsCNATO[[#This Row],[NATO Countries]],participantsC[Role],participantsCNATO[[#Headers],[Non-Speaker]])</f>
        <v>0</v>
      </c>
      <c r="E20" s="36">
        <f>participantsBNATO[[#This Row],[Non-Speaker]]</f>
        <v>0</v>
      </c>
      <c r="F20" s="13"/>
      <c r="G20" s="32" t="s">
        <v>43</v>
      </c>
      <c r="H20" s="113">
        <f>COUNTIFS(participantsC[Country],participantsCPartner[[#This Row],[Partner Countries]],participantsC[Role],participantsCPartner[[#Headers],[Speaker]])</f>
        <v>0</v>
      </c>
      <c r="I20" s="113">
        <f>participantsBPartner[[#This Row],[Speaker]]</f>
        <v>0</v>
      </c>
      <c r="J20" s="113">
        <f>COUNTIFS(participantsC[Country],participantsCPartner[[#This Row],[Partner Countries]],participantsC[Role],participantsCPartner[[#Headers],[Non-Speaker]])</f>
        <v>0</v>
      </c>
      <c r="K20" s="38">
        <f>participantsBPartner[[#This Row],[Non-Speaker]]</f>
        <v>0</v>
      </c>
      <c r="L20" s="13"/>
      <c r="M20" s="13"/>
      <c r="N20" s="13"/>
      <c r="O20" s="13"/>
      <c r="P20" s="13"/>
      <c r="Q20" s="13"/>
    </row>
    <row r="21" spans="1:17" ht="12.5" x14ac:dyDescent="0.25">
      <c r="A21" s="5" t="s">
        <v>19</v>
      </c>
      <c r="B21" s="112">
        <f>COUNTIFS(participantsC[Country],participantsCNATO[[#This Row],[NATO Countries]],participantsC[Role],participantsCNATO[[#Headers],[Speaker]])</f>
        <v>0</v>
      </c>
      <c r="C21" s="112">
        <f>participantsBNATO[[#This Row],[Speaker]]</f>
        <v>0</v>
      </c>
      <c r="D21" s="112">
        <f>COUNTIFS(participantsC[Country],participantsCNATO[[#This Row],[NATO Countries]],participantsC[Role],participantsCNATO[[#Headers],[Non-Speaker]])</f>
        <v>0</v>
      </c>
      <c r="E21" s="36">
        <f>participantsBNATO[[#This Row],[Non-Speaker]]</f>
        <v>0</v>
      </c>
      <c r="F21" s="13"/>
      <c r="G21" s="32" t="s">
        <v>44</v>
      </c>
      <c r="H21" s="113">
        <f>COUNTIFS(participantsC[Country],participantsCPartner[[#This Row],[Partner Countries]],participantsC[Role],participantsCPartner[[#Headers],[Speaker]])</f>
        <v>0</v>
      </c>
      <c r="I21" s="113">
        <f>participantsBPartner[[#This Row],[Speaker]]</f>
        <v>0</v>
      </c>
      <c r="J21" s="113">
        <f>COUNTIFS(participantsC[Country],participantsCPartner[[#This Row],[Partner Countries]],participantsC[Role],participantsCPartner[[#Headers],[Non-Speaker]])</f>
        <v>0</v>
      </c>
      <c r="K21" s="38">
        <f>participantsBPartner[[#This Row],[Non-Speaker]]</f>
        <v>0</v>
      </c>
      <c r="L21" s="13"/>
      <c r="M21" s="13"/>
      <c r="N21" s="13"/>
      <c r="O21" s="13"/>
      <c r="P21" s="13"/>
      <c r="Q21" s="13"/>
    </row>
    <row r="22" spans="1:17" ht="12.5" x14ac:dyDescent="0.25">
      <c r="A22" s="5" t="s">
        <v>20</v>
      </c>
      <c r="B22" s="112">
        <f>COUNTIFS(participantsC[Country],participantsCNATO[[#This Row],[NATO Countries]],participantsC[Role],participantsCNATO[[#Headers],[Speaker]])</f>
        <v>0</v>
      </c>
      <c r="C22" s="112">
        <f>participantsBNATO[[#This Row],[Speaker]]</f>
        <v>0</v>
      </c>
      <c r="D22" s="112">
        <f>COUNTIFS(participantsC[Country],participantsCNATO[[#This Row],[NATO Countries]],participantsC[Role],participantsCNATO[[#Headers],[Non-Speaker]])</f>
        <v>0</v>
      </c>
      <c r="E22" s="36">
        <f>participantsBNATO[[#This Row],[Non-Speaker]]</f>
        <v>0</v>
      </c>
      <c r="F22" s="13"/>
      <c r="G22" s="32" t="s">
        <v>45</v>
      </c>
      <c r="H22" s="113">
        <f>COUNTIFS(participantsC[Country],participantsCPartner[[#This Row],[Partner Countries]],participantsC[Role],participantsCPartner[[#Headers],[Speaker]])</f>
        <v>0</v>
      </c>
      <c r="I22" s="113">
        <f>participantsBPartner[[#This Row],[Speaker]]</f>
        <v>0</v>
      </c>
      <c r="J22" s="113">
        <f>COUNTIFS(participantsC[Country],participantsCPartner[[#This Row],[Partner Countries]],participantsC[Role],participantsCPartner[[#Headers],[Non-Speaker]])</f>
        <v>0</v>
      </c>
      <c r="K22" s="38">
        <f>participantsBPartner[[#This Row],[Non-Speaker]]</f>
        <v>0</v>
      </c>
      <c r="L22" s="13"/>
      <c r="M22" s="13"/>
      <c r="N22" s="13"/>
      <c r="O22" s="13"/>
      <c r="P22" s="13"/>
      <c r="Q22" s="13"/>
    </row>
    <row r="23" spans="1:17" ht="12.5" x14ac:dyDescent="0.25">
      <c r="A23" s="5" t="s">
        <v>21</v>
      </c>
      <c r="B23" s="112">
        <f>COUNTIFS(participantsC[Country],participantsCNATO[[#This Row],[NATO Countries]],participantsC[Role],participantsCNATO[[#Headers],[Speaker]])</f>
        <v>0</v>
      </c>
      <c r="C23" s="112">
        <f>participantsBNATO[[#This Row],[Speaker]]</f>
        <v>0</v>
      </c>
      <c r="D23" s="112">
        <f>COUNTIFS(participantsC[Country],participantsCNATO[[#This Row],[NATO Countries]],participantsC[Role],participantsCNATO[[#Headers],[Non-Speaker]])</f>
        <v>0</v>
      </c>
      <c r="E23" s="36">
        <f>participantsBNATO[[#This Row],[Non-Speaker]]</f>
        <v>0</v>
      </c>
      <c r="F23" s="13"/>
      <c r="G23" s="32" t="s">
        <v>46</v>
      </c>
      <c r="H23" s="113">
        <f>COUNTIFS(participantsC[Country],participantsCPartner[[#This Row],[Partner Countries]],participantsC[Role],participantsCPartner[[#Headers],[Speaker]])</f>
        <v>0</v>
      </c>
      <c r="I23" s="113">
        <f>participantsBPartner[[#This Row],[Speaker]]</f>
        <v>0</v>
      </c>
      <c r="J23" s="113">
        <f>COUNTIFS(participantsC[Country],participantsCPartner[[#This Row],[Partner Countries]],participantsC[Role],participantsCPartner[[#Headers],[Non-Speaker]])</f>
        <v>0</v>
      </c>
      <c r="K23" s="38">
        <f>participantsBPartner[[#This Row],[Non-Speaker]]</f>
        <v>0</v>
      </c>
      <c r="L23" s="13"/>
      <c r="M23" s="13"/>
      <c r="N23" s="13"/>
      <c r="O23" s="13"/>
      <c r="P23" s="13"/>
      <c r="Q23" s="13"/>
    </row>
    <row r="24" spans="1:17" ht="12.5" x14ac:dyDescent="0.25">
      <c r="A24" s="244" t="s">
        <v>52</v>
      </c>
      <c r="B24" s="245">
        <f>COUNTIFS(participantsC[Country],participantsCNATO[[#This Row],[NATO Countries]],participantsC[Role],participantsCNATO[[#Headers],[Speaker]])</f>
        <v>0</v>
      </c>
      <c r="C24" s="245">
        <f>participantsBNATO[[#This Row],[Speaker]]</f>
        <v>0</v>
      </c>
      <c r="D24" s="245">
        <f>COUNTIFS(participantsC[Country],participantsCNATO[[#This Row],[NATO Countries]],participantsC[Role],participantsCNATO[[#Headers],[Non-Speaker]])</f>
        <v>0</v>
      </c>
      <c r="E24" s="250">
        <f>participantsBNATO[[#This Row],[Non-Speaker]]</f>
        <v>0</v>
      </c>
      <c r="F24" s="13"/>
      <c r="G24" s="32" t="s">
        <v>47</v>
      </c>
      <c r="H24" s="113">
        <f>COUNTIFS(participantsC[Country],participantsCPartner[[#This Row],[Partner Countries]],participantsC[Role],participantsCPartner[[#Headers],[Speaker]])</f>
        <v>0</v>
      </c>
      <c r="I24" s="113">
        <f>participantsBPartner[[#This Row],[Speaker]]</f>
        <v>0</v>
      </c>
      <c r="J24" s="113">
        <f>COUNTIFS(participantsC[Country],participantsCPartner[[#This Row],[Partner Countries]],participantsC[Role],participantsCPartner[[#Headers],[Non-Speaker]])</f>
        <v>0</v>
      </c>
      <c r="K24" s="38">
        <f>participantsBPartner[[#This Row],[Non-Speaker]]</f>
        <v>0</v>
      </c>
      <c r="L24" s="13"/>
      <c r="M24" s="13"/>
      <c r="N24" s="13"/>
      <c r="O24" s="13"/>
      <c r="P24" s="13"/>
      <c r="Q24" s="13"/>
    </row>
    <row r="25" spans="1:17" ht="12.5" x14ac:dyDescent="0.25">
      <c r="A25" s="5" t="s">
        <v>22</v>
      </c>
      <c r="B25" s="112">
        <f>COUNTIFS(participantsC[Country],participantsCNATO[[#This Row],[NATO Countries]],participantsC[Role],participantsCNATO[[#Headers],[Speaker]])</f>
        <v>0</v>
      </c>
      <c r="C25" s="112">
        <f>participantsBNATO[[#This Row],[Speaker]]</f>
        <v>0</v>
      </c>
      <c r="D25" s="112">
        <f>COUNTIFS(participantsC[Country],participantsCNATO[[#This Row],[NATO Countries]],participantsC[Role],participantsCNATO[[#Headers],[Non-Speaker]])</f>
        <v>0</v>
      </c>
      <c r="E25" s="36">
        <f>participantsBNATO[[#This Row],[Non-Speaker]]</f>
        <v>0</v>
      </c>
      <c r="F25" s="13"/>
      <c r="G25" s="32" t="s">
        <v>48</v>
      </c>
      <c r="H25" s="113">
        <f>COUNTIFS(participantsC[Country],participantsCPartner[[#This Row],[Partner Countries]],participantsC[Role],participantsCPartner[[#Headers],[Speaker]])</f>
        <v>0</v>
      </c>
      <c r="I25" s="113">
        <f>participantsBPartner[[#This Row],[Speaker]]</f>
        <v>0</v>
      </c>
      <c r="J25" s="113">
        <f>COUNTIFS(participantsC[Country],participantsCPartner[[#This Row],[Partner Countries]],participantsC[Role],participantsCPartner[[#Headers],[Non-Speaker]])</f>
        <v>0</v>
      </c>
      <c r="K25" s="38">
        <f>participantsBPartner[[#This Row],[Non-Speaker]]</f>
        <v>0</v>
      </c>
      <c r="L25" s="13"/>
      <c r="M25" s="13"/>
      <c r="N25" s="13"/>
      <c r="O25" s="13"/>
      <c r="P25" s="13"/>
      <c r="Q25" s="13"/>
    </row>
    <row r="26" spans="1:17" ht="12.5" x14ac:dyDescent="0.25">
      <c r="A26" s="5" t="s">
        <v>315</v>
      </c>
      <c r="B26" s="112">
        <f>COUNTIFS(participantsC[Country],participantsCNATO[[#This Row],[NATO Countries]],participantsC[Role],participantsCNATO[[#Headers],[Speaker]])</f>
        <v>0</v>
      </c>
      <c r="C26" s="112">
        <f>participantsBNATO[[#This Row],[Speaker]]</f>
        <v>0</v>
      </c>
      <c r="D26" s="112">
        <f>COUNTIFS(participantsC[Country],participantsCNATO[[#This Row],[NATO Countries]],participantsC[Role],participantsCNATO[[#Headers],[Non-Speaker]])</f>
        <v>0</v>
      </c>
      <c r="E26" s="36">
        <f>participantsBNATO[[#This Row],[Non-Speaker]]</f>
        <v>0</v>
      </c>
      <c r="F26" s="13"/>
      <c r="G26" s="32" t="s">
        <v>49</v>
      </c>
      <c r="H26" s="113">
        <f>COUNTIFS(participantsC[Country],participantsCPartner[[#This Row],[Partner Countries]],participantsC[Role],participantsCPartner[[#Headers],[Speaker]])</f>
        <v>0</v>
      </c>
      <c r="I26" s="113">
        <f>participantsBPartner[[#This Row],[Speaker]]</f>
        <v>0</v>
      </c>
      <c r="J26" s="113">
        <f>COUNTIFS(participantsC[Country],participantsCPartner[[#This Row],[Partner Countries]],participantsC[Role],participantsCPartner[[#Headers],[Non-Speaker]])</f>
        <v>0</v>
      </c>
      <c r="K26" s="38">
        <f>participantsBPartner[[#This Row],[Non-Speaker]]</f>
        <v>0</v>
      </c>
      <c r="L26" s="13"/>
      <c r="M26" s="13"/>
      <c r="N26" s="13"/>
      <c r="O26" s="13"/>
      <c r="P26" s="13"/>
      <c r="Q26" s="13"/>
    </row>
    <row r="27" spans="1:17" ht="12.5" x14ac:dyDescent="0.25">
      <c r="A27" s="5" t="s">
        <v>23</v>
      </c>
      <c r="B27" s="112">
        <f>COUNTIFS(participantsC[Country],participantsCNATO[[#This Row],[NATO Countries]],participantsC[Role],participantsCNATO[[#Headers],[Speaker]])</f>
        <v>0</v>
      </c>
      <c r="C27" s="112">
        <f>participantsBNATO[[#This Row],[Speaker]]</f>
        <v>0</v>
      </c>
      <c r="D27" s="112">
        <f>COUNTIFS(participantsC[Country],participantsCNATO[[#This Row],[NATO Countries]],participantsC[Role],participantsCNATO[[#Headers],[Non-Speaker]])</f>
        <v>0</v>
      </c>
      <c r="E27" s="36">
        <f>participantsBNATO[[#This Row],[Non-Speaker]]</f>
        <v>0</v>
      </c>
      <c r="F27" s="13"/>
      <c r="G27" s="32" t="s">
        <v>50</v>
      </c>
      <c r="H27" s="113">
        <f>COUNTIFS(participantsC[Country],participantsCPartner[[#This Row],[Partner Countries]],participantsC[Role],participantsCPartner[[#Headers],[Speaker]])</f>
        <v>0</v>
      </c>
      <c r="I27" s="113">
        <f>participantsBPartner[[#This Row],[Speaker]]</f>
        <v>0</v>
      </c>
      <c r="J27" s="113">
        <f>COUNTIFS(participantsC[Country],participantsCPartner[[#This Row],[Partner Countries]],participantsC[Role],participantsCPartner[[#Headers],[Non-Speaker]])</f>
        <v>0</v>
      </c>
      <c r="K27" s="38">
        <f>participantsBPartner[[#This Row],[Non-Speaker]]</f>
        <v>0</v>
      </c>
      <c r="L27" s="13"/>
      <c r="M27" s="13"/>
      <c r="N27" s="13"/>
      <c r="O27" s="13"/>
      <c r="P27" s="13"/>
      <c r="Q27" s="13"/>
    </row>
    <row r="28" spans="1:17" ht="12.5" x14ac:dyDescent="0.25">
      <c r="A28" s="5" t="s">
        <v>24</v>
      </c>
      <c r="B28" s="112">
        <f>COUNTIFS(participantsC[Country],participantsCNATO[[#This Row],[NATO Countries]],participantsC[Role],participantsCNATO[[#Headers],[Speaker]])</f>
        <v>0</v>
      </c>
      <c r="C28" s="112">
        <f>participantsBNATO[[#This Row],[Speaker]]</f>
        <v>0</v>
      </c>
      <c r="D28" s="112">
        <f>COUNTIFS(participantsC[Country],participantsCNATO[[#This Row],[NATO Countries]],participantsC[Role],participantsCNATO[[#Headers],[Non-Speaker]])</f>
        <v>0</v>
      </c>
      <c r="E28" s="36">
        <f>participantsBNATO[[#This Row],[Non-Speaker]]</f>
        <v>0</v>
      </c>
      <c r="F28" s="13"/>
      <c r="G28" s="32" t="s">
        <v>51</v>
      </c>
      <c r="H28" s="113">
        <f>COUNTIFS(participantsC[Country],participantsCPartner[[#This Row],[Partner Countries]],participantsC[Role],participantsCPartner[[#Headers],[Speaker]])</f>
        <v>0</v>
      </c>
      <c r="I28" s="113">
        <f>participantsBPartner[[#This Row],[Speaker]]</f>
        <v>0</v>
      </c>
      <c r="J28" s="113">
        <f>COUNTIFS(participantsC[Country],participantsCPartner[[#This Row],[Partner Countries]],participantsC[Role],participantsCPartner[[#Headers],[Non-Speaker]])</f>
        <v>0</v>
      </c>
      <c r="K28" s="38">
        <f>participantsBPartner[[#This Row],[Non-Speaker]]</f>
        <v>0</v>
      </c>
      <c r="L28" s="13"/>
      <c r="M28" s="13"/>
      <c r="N28" s="13"/>
      <c r="O28" s="13"/>
      <c r="P28" s="13"/>
      <c r="Q28" s="13"/>
    </row>
    <row r="29" spans="1:17" ht="12.5" x14ac:dyDescent="0.25">
      <c r="A29" s="5" t="s">
        <v>25</v>
      </c>
      <c r="B29" s="112">
        <f>COUNTIFS(participantsC[Country],participantsCNATO[[#This Row],[NATO Countries]],participantsC[Role],participantsCNATO[[#Headers],[Speaker]])</f>
        <v>0</v>
      </c>
      <c r="C29" s="112">
        <f>participantsBNATO[[#This Row],[Speaker]]</f>
        <v>0</v>
      </c>
      <c r="D29" s="112">
        <f>COUNTIFS(participantsC[Country],participantsCNATO[[#This Row],[NATO Countries]],participantsC[Role],participantsCNATO[[#Headers],[Non-Speaker]])</f>
        <v>0</v>
      </c>
      <c r="E29" s="36">
        <f>participantsBNATO[[#This Row],[Non-Speaker]]</f>
        <v>0</v>
      </c>
      <c r="F29" s="13"/>
      <c r="G29" s="32" t="s">
        <v>53</v>
      </c>
      <c r="H29" s="113">
        <f>COUNTIFS(participantsC[Country],participantsCPartner[[#This Row],[Partner Countries]],participantsC[Role],participantsCPartner[[#Headers],[Speaker]])</f>
        <v>0</v>
      </c>
      <c r="I29" s="113">
        <f>participantsBPartner[[#This Row],[Speaker]]</f>
        <v>0</v>
      </c>
      <c r="J29" s="113">
        <f>COUNTIFS(participantsC[Country],participantsCPartner[[#This Row],[Partner Countries]],participantsC[Role],participantsCPartner[[#Headers],[Non-Speaker]])</f>
        <v>0</v>
      </c>
      <c r="K29" s="38">
        <f>participantsBPartner[[#This Row],[Non-Speaker]]</f>
        <v>0</v>
      </c>
      <c r="L29" s="13"/>
      <c r="M29" s="13"/>
      <c r="N29" s="13"/>
      <c r="O29" s="13"/>
      <c r="P29" s="13"/>
      <c r="Q29" s="13"/>
    </row>
    <row r="30" spans="1:17" ht="12.5" x14ac:dyDescent="0.25">
      <c r="A30" s="5" t="s">
        <v>26</v>
      </c>
      <c r="B30" s="112">
        <f>COUNTIFS(participantsC[Country],participantsCNATO[[#This Row],[NATO Countries]],participantsC[Role],participantsCNATO[[#Headers],[Speaker]])</f>
        <v>0</v>
      </c>
      <c r="C30" s="112">
        <f>participantsBNATO[[#This Row],[Speaker]]</f>
        <v>0</v>
      </c>
      <c r="D30" s="112">
        <f>COUNTIFS(participantsC[Country],participantsCNATO[[#This Row],[NATO Countries]],participantsC[Role],participantsCNATO[[#Headers],[Non-Speaker]])</f>
        <v>0</v>
      </c>
      <c r="E30" s="36">
        <f>participantsBNATO[[#This Row],[Non-Speaker]]</f>
        <v>0</v>
      </c>
      <c r="F30" s="13"/>
      <c r="G30" s="32" t="s">
        <v>54</v>
      </c>
      <c r="H30" s="113">
        <f>COUNTIFS(participantsC[Country],participantsCPartner[[#This Row],[Partner Countries]],participantsC[Role],participantsCPartner[[#Headers],[Speaker]])</f>
        <v>0</v>
      </c>
      <c r="I30" s="113">
        <f>participantsBPartner[[#This Row],[Speaker]]</f>
        <v>0</v>
      </c>
      <c r="J30" s="113">
        <f>COUNTIFS(participantsC[Country],participantsCPartner[[#This Row],[Partner Countries]],participantsC[Role],participantsCPartner[[#Headers],[Non-Speaker]])</f>
        <v>0</v>
      </c>
      <c r="K30" s="38">
        <f>participantsBPartner[[#This Row],[Non-Speaker]]</f>
        <v>0</v>
      </c>
      <c r="L30" s="13"/>
      <c r="M30" s="13"/>
      <c r="N30" s="13"/>
      <c r="O30" s="13"/>
      <c r="P30" s="13"/>
      <c r="Q30" s="13"/>
    </row>
    <row r="31" spans="1:17" ht="12.5" x14ac:dyDescent="0.25">
      <c r="A31" s="5" t="s">
        <v>171</v>
      </c>
      <c r="B31" s="112">
        <f>COUNTIFS(participantsC[Country],participantsCNATO[[#This Row],[NATO Countries]],participantsC[Role],participantsCNATO[[#Headers],[Speaker]])</f>
        <v>0</v>
      </c>
      <c r="C31" s="112">
        <f>participantsBNATO[[#This Row],[Speaker]]</f>
        <v>0</v>
      </c>
      <c r="D31" s="112">
        <f>COUNTIFS(participantsC[Country],participantsCNATO[[#This Row],[NATO Countries]],participantsC[Role],participantsCNATO[[#Headers],[Non-Speaker]])</f>
        <v>0</v>
      </c>
      <c r="E31" s="36">
        <f>participantsBNATO[[#This Row],[Non-Speaker]]</f>
        <v>0</v>
      </c>
      <c r="F31" s="13"/>
      <c r="G31" s="32" t="s">
        <v>55</v>
      </c>
      <c r="H31" s="113">
        <f>COUNTIFS(participantsC[Country],participantsCPartner[[#This Row],[Partner Countries]],participantsC[Role],participantsCPartner[[#Headers],[Speaker]])</f>
        <v>0</v>
      </c>
      <c r="I31" s="113">
        <f>participantsBPartner[[#This Row],[Speaker]]</f>
        <v>0</v>
      </c>
      <c r="J31" s="113">
        <f>COUNTIFS(participantsC[Country],participantsCPartner[[#This Row],[Partner Countries]],participantsC[Role],participantsCPartner[[#Headers],[Non-Speaker]])</f>
        <v>0</v>
      </c>
      <c r="K31" s="38">
        <f>participantsBPartner[[#This Row],[Non-Speaker]]</f>
        <v>0</v>
      </c>
      <c r="L31" s="13"/>
      <c r="M31" s="13"/>
      <c r="N31" s="13"/>
      <c r="O31" s="13"/>
      <c r="P31" s="13"/>
      <c r="Q31" s="13"/>
    </row>
    <row r="32" spans="1:17" ht="12.5" x14ac:dyDescent="0.25">
      <c r="A32" s="5" t="s">
        <v>27</v>
      </c>
      <c r="B32" s="112">
        <f>COUNTIFS(participantsC[Country],participantsCNATO[[#This Row],[NATO Countries]],participantsC[Role],participantsCNATO[[#Headers],[Speaker]])</f>
        <v>0</v>
      </c>
      <c r="C32" s="112">
        <f>participantsBNATO[[#This Row],[Speaker]]</f>
        <v>0</v>
      </c>
      <c r="D32" s="112">
        <f>COUNTIFS(participantsC[Country],participantsCNATO[[#This Row],[NATO Countries]],participantsC[Role],participantsCNATO[[#Headers],[Non-Speaker]])</f>
        <v>0</v>
      </c>
      <c r="E32" s="36">
        <f>participantsBNATO[[#This Row],[Non-Speaker]]</f>
        <v>0</v>
      </c>
      <c r="F32" s="13"/>
      <c r="G32" s="32" t="s">
        <v>56</v>
      </c>
      <c r="H32" s="113">
        <f>COUNTIFS(participantsC[Country],participantsCPartner[[#This Row],[Partner Countries]],participantsC[Role],participantsCPartner[[#Headers],[Speaker]])</f>
        <v>0</v>
      </c>
      <c r="I32" s="113">
        <f>participantsBPartner[[#This Row],[Speaker]]</f>
        <v>0</v>
      </c>
      <c r="J32" s="113">
        <f>COUNTIFS(participantsC[Country],participantsCPartner[[#This Row],[Partner Countries]],participantsC[Role],participantsCPartner[[#Headers],[Non-Speaker]])</f>
        <v>0</v>
      </c>
      <c r="K32" s="38">
        <f>participantsBPartner[[#This Row],[Non-Speaker]]</f>
        <v>0</v>
      </c>
      <c r="L32" s="13"/>
      <c r="M32" s="13"/>
      <c r="N32" s="13"/>
      <c r="O32" s="13"/>
      <c r="P32" s="13"/>
      <c r="Q32" s="13"/>
    </row>
    <row r="33" spans="1:17" ht="12.5" x14ac:dyDescent="0.25">
      <c r="A33" s="5" t="s">
        <v>28</v>
      </c>
      <c r="B33" s="112">
        <f>COUNTIFS(participantsC[Country],participantsCNATO[[#This Row],[NATO Countries]],participantsC[Role],participantsCNATO[[#Headers],[Speaker]])</f>
        <v>0</v>
      </c>
      <c r="C33" s="112">
        <f>participantsBNATO[[#This Row],[Speaker]]</f>
        <v>0</v>
      </c>
      <c r="D33" s="112">
        <f>COUNTIFS(participantsC[Country],participantsCNATO[[#This Row],[NATO Countries]],participantsC[Role],participantsCNATO[[#Headers],[Non-Speaker]])</f>
        <v>0</v>
      </c>
      <c r="E33" s="36">
        <f>participantsBNATO[[#This Row],[Non-Speaker]]</f>
        <v>0</v>
      </c>
      <c r="F33" s="13"/>
      <c r="G33" s="32" t="s">
        <v>57</v>
      </c>
      <c r="H33" s="113">
        <f>COUNTIFS(participantsC[Country],participantsCPartner[[#This Row],[Partner Countries]],participantsC[Role],participantsCPartner[[#Headers],[Speaker]])</f>
        <v>0</v>
      </c>
      <c r="I33" s="113">
        <f>participantsBPartner[[#This Row],[Speaker]]</f>
        <v>0</v>
      </c>
      <c r="J33" s="113">
        <f>COUNTIFS(participantsC[Country],participantsCPartner[[#This Row],[Partner Countries]],participantsC[Role],participantsCPartner[[#Headers],[Non-Speaker]])</f>
        <v>0</v>
      </c>
      <c r="K33" s="38">
        <f>participantsBPartner[[#This Row],[Non-Speaker]]</f>
        <v>0</v>
      </c>
      <c r="L33" s="13"/>
      <c r="M33" s="13"/>
      <c r="N33" s="13"/>
      <c r="O33" s="13"/>
      <c r="P33" s="13"/>
      <c r="Q33" s="13"/>
    </row>
    <row r="34" spans="1:17" ht="12.5" x14ac:dyDescent="0.25">
      <c r="A34" s="353" t="s">
        <v>328</v>
      </c>
      <c r="B34" s="354">
        <f>COUNTIFS(participantsC[Country],participantsCNATO[[#This Row],[NATO Countries]],participantsC[Role],participantsCNATO[[#Headers],[Speaker]])</f>
        <v>0</v>
      </c>
      <c r="C34" s="354">
        <f>participantsBNATO[[#This Row],[Speaker]]</f>
        <v>0</v>
      </c>
      <c r="D34" s="354">
        <f>COUNTIFS(participantsC[Country],participantsCNATO[[#This Row],[NATO Countries]],participantsC[Role],participantsCNATO[[#Headers],[Non-Speaker]])</f>
        <v>0</v>
      </c>
      <c r="E34" s="356">
        <f>participantsBNATO[[#This Row],[Non-Speaker]]</f>
        <v>0</v>
      </c>
      <c r="F34" s="13"/>
      <c r="G34" s="266" t="s">
        <v>314</v>
      </c>
      <c r="H34" s="267">
        <f>COUNTIFS(participantsC[Country],participantsCPartner[[#This Row],[Partner Countries]],participantsC[Role],participantsCPartner[[#Headers],[Speaker]])</f>
        <v>0</v>
      </c>
      <c r="I34" s="267">
        <f>participantsBPartner[[#This Row],[Speaker]]</f>
        <v>0</v>
      </c>
      <c r="J34" s="267">
        <f>COUNTIFS(participantsC[Country],participantsCPartner[[#This Row],[Partner Countries]],participantsC[Role],participantsCPartner[[#Headers],[Non-Speaker]])</f>
        <v>0</v>
      </c>
      <c r="K34" s="270">
        <f>participantsBPartner[[#This Row],[Non-Speaker]]</f>
        <v>0</v>
      </c>
      <c r="L34" s="13"/>
      <c r="M34" s="13"/>
      <c r="N34" s="13"/>
      <c r="O34" s="13"/>
      <c r="P34" s="13"/>
      <c r="Q34" s="13"/>
    </row>
    <row r="35" spans="1:17" ht="25" x14ac:dyDescent="0.25">
      <c r="A35" s="5" t="s">
        <v>319</v>
      </c>
      <c r="B35" s="112">
        <f>COUNTIFS(participantsC[Country],participantsCNATO[[#This Row],[NATO Countries]],participantsC[Role],participantsCNATO[[#Headers],[Speaker]])</f>
        <v>0</v>
      </c>
      <c r="C35" s="112">
        <f>participantsBNATO[[#This Row],[Speaker]]</f>
        <v>0</v>
      </c>
      <c r="D35" s="112">
        <f>COUNTIFS(participantsC[Country],participantsCNATO[[#This Row],[NATO Countries]],participantsC[Role],participantsCNATO[[#Headers],[Non-Speaker]])</f>
        <v>0</v>
      </c>
      <c r="E35" s="36">
        <f>participantsBNATO[[#This Row],[Non-Speaker]]</f>
        <v>0</v>
      </c>
      <c r="F35" s="13"/>
      <c r="G35" s="252" t="s">
        <v>325</v>
      </c>
      <c r="H35" s="113">
        <f>COUNTIFS(participantsC[Country],participantsCPartner[[#This Row],[Partner Countries]],participantsC[Role],participantsCPartner[[#Headers],[Speaker]])</f>
        <v>0</v>
      </c>
      <c r="I35" s="113">
        <f>participantsBPartner[[#This Row],[Speaker]]</f>
        <v>0</v>
      </c>
      <c r="J35" s="113">
        <f>COUNTIFS(participantsC[Country],participantsCPartner[[#This Row],[Partner Countries]],participantsC[Role],participantsCPartner[[#Headers],[Non-Speaker]])</f>
        <v>0</v>
      </c>
      <c r="K35" s="38">
        <f>participantsBPartner[[#This Row],[Non-Speaker]]</f>
        <v>0</v>
      </c>
      <c r="L35" s="13"/>
      <c r="M35" s="13"/>
      <c r="N35" s="13"/>
      <c r="O35" s="13"/>
      <c r="P35" s="13"/>
      <c r="Q35" s="13"/>
    </row>
    <row r="36" spans="1:17" ht="27.75" customHeight="1" x14ac:dyDescent="0.25">
      <c r="A36" s="5" t="s">
        <v>30</v>
      </c>
      <c r="B36" s="112">
        <f>COUNTIFS(participantsC[Country],participantsCNATO[[#This Row],[NATO Countries]],participantsC[Role],participantsCNATO[[#Headers],[Speaker]])</f>
        <v>0</v>
      </c>
      <c r="C36" s="112">
        <f>participantsBNATO[[#This Row],[Speaker]]</f>
        <v>0</v>
      </c>
      <c r="D36" s="112">
        <f>COUNTIFS(participantsC[Country],participantsCNATO[[#This Row],[NATO Countries]],participantsC[Role],participantsCNATO[[#Headers],[Non-Speaker]])</f>
        <v>0</v>
      </c>
      <c r="E36" s="36">
        <f>participantsBNATO[[#This Row],[Non-Speaker]]</f>
        <v>0</v>
      </c>
      <c r="F36" s="13"/>
      <c r="G36" s="32" t="s">
        <v>58</v>
      </c>
      <c r="H36" s="113">
        <f>COUNTIFS(participantsC[Country],participantsCPartner[[#This Row],[Partner Countries]],participantsC[Role],participantsCPartner[[#Headers],[Speaker]])</f>
        <v>0</v>
      </c>
      <c r="I36" s="113">
        <f>participantsBPartner[[#This Row],[Speaker]]</f>
        <v>0</v>
      </c>
      <c r="J36" s="113">
        <f>COUNTIFS(participantsC[Country],participantsCPartner[[#This Row],[Partner Countries]],participantsC[Role],participantsCPartner[[#Headers],[Non-Speaker]])</f>
        <v>0</v>
      </c>
      <c r="K36" s="38">
        <f>participantsBPartner[[#This Row],[Non-Speaker]]</f>
        <v>0</v>
      </c>
      <c r="L36" s="13"/>
      <c r="M36" s="13"/>
      <c r="N36" s="13"/>
      <c r="O36" s="13"/>
      <c r="P36" s="13"/>
      <c r="Q36" s="13"/>
    </row>
    <row r="37" spans="1:17" ht="12.5" x14ac:dyDescent="0.25">
      <c r="A37" s="5" t="s">
        <v>31</v>
      </c>
      <c r="B37" s="112">
        <f>COUNTIFS(participantsC[Country],participantsCNATO[[#This Row],[NATO Countries]],participantsC[Role],participantsCNATO[[#Headers],[Speaker]])</f>
        <v>0</v>
      </c>
      <c r="C37" s="112">
        <f>participantsBNATO[[#This Row],[Speaker]]</f>
        <v>0</v>
      </c>
      <c r="D37" s="112">
        <f>COUNTIFS(participantsC[Country],participantsCNATO[[#This Row],[NATO Countries]],participantsC[Role],participantsCNATO[[#Headers],[Non-Speaker]])</f>
        <v>0</v>
      </c>
      <c r="E37" s="36">
        <f>participantsBNATO[[#This Row],[Non-Speaker]]</f>
        <v>0</v>
      </c>
      <c r="F37" s="13"/>
      <c r="G37" s="32" t="s">
        <v>59</v>
      </c>
      <c r="H37" s="113">
        <f>COUNTIFS(participantsC[Country],participantsCPartner[[#This Row],[Partner Countries]],participantsC[Role],participantsCPartner[[#Headers],[Speaker]])</f>
        <v>0</v>
      </c>
      <c r="I37" s="113">
        <f>participantsBPartner[[#This Row],[Speaker]]</f>
        <v>0</v>
      </c>
      <c r="J37" s="113">
        <f>COUNTIFS(participantsC[Country],participantsCPartner[[#This Row],[Partner Countries]],participantsC[Role],participantsCPartner[[#Headers],[Non-Speaker]])</f>
        <v>0</v>
      </c>
      <c r="K37" s="38">
        <f>participantsBPartner[[#This Row],[Non-Speaker]]</f>
        <v>0</v>
      </c>
      <c r="L37" s="13"/>
      <c r="M37" s="13"/>
      <c r="N37" s="13"/>
      <c r="O37" s="13"/>
      <c r="P37" s="13"/>
      <c r="Q37" s="13"/>
    </row>
    <row r="38" spans="1:17" ht="12.5" x14ac:dyDescent="0.25">
      <c r="A38" s="7" t="s">
        <v>74</v>
      </c>
      <c r="B38" s="112">
        <f>SUBTOTAL(109,participantsCNATO[Speaker])</f>
        <v>0</v>
      </c>
      <c r="C38" s="112">
        <f>SUBTOTAL(109,participantsCNATO[SpeakerB])</f>
        <v>0</v>
      </c>
      <c r="D38" s="112">
        <f>SUBTOTAL(109,participantsCNATO[Non-Speaker])</f>
        <v>0</v>
      </c>
      <c r="E38" s="35">
        <f>SUBTOTAL(109,participantsCNATO[Non-SpeakerB])</f>
        <v>0</v>
      </c>
      <c r="F38" s="13"/>
      <c r="G38" s="32" t="s">
        <v>60</v>
      </c>
      <c r="H38" s="113">
        <f>COUNTIFS(participantsC[Country],participantsCPartner[[#This Row],[Partner Countries]],participantsC[Role],participantsCPartner[[#Headers],[Speaker]])</f>
        <v>0</v>
      </c>
      <c r="I38" s="113">
        <f>participantsBPartner[[#This Row],[Speaker]]</f>
        <v>0</v>
      </c>
      <c r="J38" s="113">
        <f>COUNTIFS(participantsC[Country],participantsCPartner[[#This Row],[Partner Countries]],participantsC[Role],participantsCPartner[[#Headers],[Non-Speaker]])</f>
        <v>0</v>
      </c>
      <c r="K38" s="38">
        <f>participantsBPartner[[#This Row],[Non-Speaker]]</f>
        <v>0</v>
      </c>
      <c r="L38" s="13"/>
      <c r="M38" s="13"/>
      <c r="N38" s="13"/>
      <c r="O38" s="13"/>
      <c r="P38" s="13"/>
      <c r="Q38" s="13"/>
    </row>
    <row r="39" spans="1:17" ht="12.5" x14ac:dyDescent="0.25">
      <c r="A39" s="13"/>
      <c r="B39" s="30"/>
      <c r="C39" s="30"/>
      <c r="D39" s="13"/>
      <c r="E39" s="13"/>
      <c r="F39" s="13"/>
      <c r="G39" s="32" t="s">
        <v>61</v>
      </c>
      <c r="H39" s="113">
        <f>COUNTIFS(participantsC[Country],participantsCPartner[[#This Row],[Partner Countries]],participantsC[Role],participantsCPartner[[#Headers],[Speaker]])</f>
        <v>0</v>
      </c>
      <c r="I39" s="113">
        <f>participantsBPartner[[#This Row],[Speaker]]</f>
        <v>0</v>
      </c>
      <c r="J39" s="113">
        <f>COUNTIFS(participantsC[Country],participantsCPartner[[#This Row],[Partner Countries]],participantsC[Role],participantsCPartner[[#Headers],[Non-Speaker]])</f>
        <v>0</v>
      </c>
      <c r="K39" s="38">
        <f>participantsBPartner[[#This Row],[Non-Speaker]]</f>
        <v>0</v>
      </c>
      <c r="L39" s="13"/>
      <c r="M39" s="13"/>
      <c r="N39" s="13"/>
      <c r="O39" s="13"/>
      <c r="P39" s="13"/>
      <c r="Q39" s="13"/>
    </row>
    <row r="40" spans="1:17" ht="12.5" x14ac:dyDescent="0.25">
      <c r="A40" s="13"/>
      <c r="B40" s="30"/>
      <c r="C40" s="30"/>
      <c r="D40" s="13"/>
      <c r="E40" s="13"/>
      <c r="F40" s="13"/>
      <c r="G40" s="32" t="s">
        <v>62</v>
      </c>
      <c r="H40" s="113">
        <f>COUNTIFS(participantsC[Country],participantsCPartner[[#This Row],[Partner Countries]],participantsC[Role],participantsCPartner[[#Headers],[Speaker]])</f>
        <v>0</v>
      </c>
      <c r="I40" s="113">
        <f>participantsBPartner[[#This Row],[Speaker]]</f>
        <v>0</v>
      </c>
      <c r="J40" s="113">
        <f>COUNTIFS(participantsC[Country],participantsCPartner[[#This Row],[Partner Countries]],participantsC[Role],participantsCPartner[[#Headers],[Non-Speaker]])</f>
        <v>0</v>
      </c>
      <c r="K40" s="38">
        <f>participantsBPartner[[#This Row],[Non-Speaker]]</f>
        <v>0</v>
      </c>
      <c r="L40" s="13"/>
      <c r="M40" s="13"/>
      <c r="N40" s="13"/>
      <c r="O40" s="13"/>
      <c r="P40" s="13"/>
      <c r="Q40" s="13"/>
    </row>
    <row r="41" spans="1:17" ht="12.5" x14ac:dyDescent="0.25">
      <c r="A41" s="13"/>
      <c r="B41" s="30"/>
      <c r="C41" s="30"/>
      <c r="D41" s="13"/>
      <c r="E41" s="13"/>
      <c r="F41" s="13"/>
      <c r="G41" s="32" t="s">
        <v>63</v>
      </c>
      <c r="H41" s="113">
        <f>COUNTIFS(participantsC[Country],participantsCPartner[[#This Row],[Partner Countries]],participantsC[Role],participantsCPartner[[#Headers],[Speaker]])</f>
        <v>0</v>
      </c>
      <c r="I41" s="113">
        <f>participantsBPartner[[#This Row],[Speaker]]</f>
        <v>0</v>
      </c>
      <c r="J41" s="113">
        <f>COUNTIFS(participantsC[Country],participantsCPartner[[#This Row],[Partner Countries]],participantsC[Role],participantsCPartner[[#Headers],[Non-Speaker]])</f>
        <v>0</v>
      </c>
      <c r="K41" s="38">
        <f>participantsBPartner[[#This Row],[Non-Speaker]]</f>
        <v>0</v>
      </c>
      <c r="L41" s="13"/>
      <c r="M41" s="13"/>
      <c r="N41" s="13"/>
      <c r="O41" s="13"/>
      <c r="P41" s="13"/>
      <c r="Q41" s="13"/>
    </row>
    <row r="42" spans="1:17" ht="12.5" x14ac:dyDescent="0.25">
      <c r="A42" s="13"/>
      <c r="B42" s="30"/>
      <c r="C42" s="30"/>
      <c r="D42" s="13"/>
      <c r="E42" s="13"/>
      <c r="F42" s="13"/>
      <c r="G42" s="32" t="s">
        <v>64</v>
      </c>
      <c r="H42" s="113">
        <f>COUNTIFS(participantsC[Country],participantsCPartner[[#This Row],[Partner Countries]],participantsC[Role],participantsCPartner[[#Headers],[Speaker]])</f>
        <v>0</v>
      </c>
      <c r="I42" s="113">
        <f>participantsBPartner[[#This Row],[Speaker]]</f>
        <v>0</v>
      </c>
      <c r="J42" s="113">
        <f>COUNTIFS(participantsC[Country],participantsCPartner[[#This Row],[Partner Countries]],participantsC[Role],participantsCPartner[[#Headers],[Non-Speaker]])</f>
        <v>0</v>
      </c>
      <c r="K42" s="38">
        <f>participantsBPartner[[#This Row],[Non-Speaker]]</f>
        <v>0</v>
      </c>
      <c r="L42" s="13"/>
      <c r="M42" s="13"/>
      <c r="N42" s="13"/>
      <c r="O42" s="13"/>
      <c r="P42" s="13"/>
      <c r="Q42" s="13"/>
    </row>
    <row r="43" spans="1:17" ht="12.5" x14ac:dyDescent="0.25">
      <c r="A43" s="13"/>
      <c r="B43" s="30"/>
      <c r="C43" s="30"/>
      <c r="D43" s="13"/>
      <c r="E43" s="13"/>
      <c r="F43" s="13"/>
      <c r="G43" s="32" t="s">
        <v>65</v>
      </c>
      <c r="H43" s="113">
        <f>COUNTIFS(participantsC[Country],participantsCPartner[[#This Row],[Partner Countries]],participantsC[Role],participantsCPartner[[#Headers],[Speaker]])</f>
        <v>0</v>
      </c>
      <c r="I43" s="113">
        <f>participantsBPartner[[#This Row],[Speaker]]</f>
        <v>0</v>
      </c>
      <c r="J43" s="113">
        <f>COUNTIFS(participantsC[Country],participantsCPartner[[#This Row],[Partner Countries]],participantsC[Role],participantsCPartner[[#Headers],[Non-Speaker]])</f>
        <v>0</v>
      </c>
      <c r="K43" s="38">
        <f>participantsBPartner[[#This Row],[Non-Speaker]]</f>
        <v>0</v>
      </c>
      <c r="L43" s="13"/>
      <c r="M43" s="13"/>
      <c r="N43" s="13"/>
      <c r="O43" s="13"/>
      <c r="P43" s="13"/>
      <c r="Q43" s="13"/>
    </row>
    <row r="44" spans="1:17" ht="13" x14ac:dyDescent="0.3">
      <c r="A44" s="13"/>
      <c r="B44" s="30"/>
      <c r="C44" s="30"/>
      <c r="D44" s="13"/>
      <c r="E44" s="13"/>
      <c r="F44" s="13"/>
      <c r="G44" s="33" t="s">
        <v>74</v>
      </c>
      <c r="H44" s="112">
        <f>SUBTOTAL(109,participantsCPartner[Speaker])</f>
        <v>0</v>
      </c>
      <c r="I44" s="112">
        <f>SUBTOTAL(109,participantsCPartner[SpeakerB])</f>
        <v>0</v>
      </c>
      <c r="J44" s="112">
        <f>SUBTOTAL(109,participantsCPartner[Non-Speaker])</f>
        <v>0</v>
      </c>
      <c r="K44" s="35">
        <f>SUBTOTAL(109,participantsCPartner[Non-SpeakerB])</f>
        <v>0</v>
      </c>
      <c r="L44" s="13"/>
      <c r="M44" s="13"/>
      <c r="N44" s="13"/>
      <c r="O44" s="13"/>
      <c r="P44" s="13"/>
      <c r="Q44" s="13"/>
    </row>
    <row r="45" spans="1:17" ht="12.5" x14ac:dyDescent="0.25">
      <c r="A45" s="13"/>
      <c r="B45" s="30"/>
      <c r="C45" s="30"/>
      <c r="D45" s="13"/>
      <c r="E45" s="13"/>
      <c r="F45" s="13"/>
      <c r="L45" s="13"/>
      <c r="M45" s="13"/>
      <c r="N45" s="13"/>
      <c r="O45" s="13"/>
      <c r="P45" s="13"/>
      <c r="Q45" s="13"/>
    </row>
    <row r="46" spans="1:17" ht="12.5" x14ac:dyDescent="0.25">
      <c r="A46" s="13"/>
      <c r="B46" s="30"/>
      <c r="C46" s="30"/>
      <c r="D46" s="13"/>
      <c r="E46" s="13"/>
      <c r="F46" s="13"/>
      <c r="L46" s="13"/>
      <c r="M46" s="13"/>
      <c r="N46" s="13"/>
      <c r="O46" s="13"/>
      <c r="P46" s="13"/>
      <c r="Q46" s="13"/>
    </row>
    <row r="47" spans="1:17" ht="12.5" x14ac:dyDescent="0.25">
      <c r="A47" s="13"/>
      <c r="B47" s="30"/>
      <c r="C47" s="30"/>
      <c r="D47" s="13"/>
      <c r="E47" s="13"/>
      <c r="F47" s="13"/>
      <c r="L47" s="13"/>
      <c r="M47" s="13"/>
      <c r="N47" s="13"/>
      <c r="O47" s="13"/>
      <c r="P47" s="13"/>
      <c r="Q47" s="13"/>
    </row>
    <row r="48" spans="1:17" ht="12.5" x14ac:dyDescent="0.25">
      <c r="A48" s="13"/>
      <c r="B48" s="30"/>
      <c r="C48" s="30"/>
      <c r="D48" s="13"/>
      <c r="E48" s="13"/>
    </row>
    <row r="49" spans="1:5" ht="12.5" x14ac:dyDescent="0.25">
      <c r="A49" s="13"/>
      <c r="B49" s="30"/>
      <c r="C49" s="30"/>
      <c r="D49" s="13"/>
      <c r="E49" s="13"/>
    </row>
    <row r="50" spans="1:5" ht="12.5" x14ac:dyDescent="0.25">
      <c r="A50" s="13"/>
      <c r="B50" s="30"/>
      <c r="C50" s="30"/>
      <c r="D50" s="13"/>
      <c r="E50" s="13"/>
    </row>
    <row r="51" spans="1:5" ht="12.5" x14ac:dyDescent="0.25">
      <c r="A51" s="13"/>
      <c r="B51" s="30"/>
      <c r="C51" s="30"/>
      <c r="D51" s="13"/>
      <c r="E51" s="13"/>
    </row>
  </sheetData>
  <sheetProtection algorithmName="SHA-512" hashValue="AldhLgRxaCIrHAtDoM0nvwYWpt9p1sp6yALiswj6IPr+Wy7xca/NTqodt4dvZaquHIb95JC4L1WLoVYHhASp2g==" saltValue="qB6L8D7+HxG1CWZgoBhzpg==" spinCount="100000" sheet="1" objects="1" scenarios="1" selectLockedCells="1"/>
  <mergeCells count="3">
    <mergeCell ref="B1:G1"/>
    <mergeCell ref="B2:G2"/>
    <mergeCell ref="A4:P4"/>
  </mergeCells>
  <conditionalFormatting sqref="N6:N11 P6:P11 B6:B38 D6:D38 H6:H44 J6:J44">
    <cfRule type="expression" dxfId="15" priority="5">
      <formula>OR(AND(B6&gt;0,C6=0),AND(B6=0,C6&gt;0))</formula>
    </cfRule>
    <cfRule type="expression" dxfId="14" priority="6">
      <formula>B6&lt;&gt;C6</formula>
    </cfRule>
  </conditionalFormatting>
  <conditionalFormatting sqref="A1:P13 F14:P14 F15:F47 G15:P16 L17:P47 A14:E51 G17:K44">
    <cfRule type="expression" dxfId="13" priority="1">
      <formula>AND(CELL("Protect",A1)=0,ISODD(CELL("Row",A1)),OR(LEN(A1)=0,A1=0))</formula>
    </cfRule>
    <cfRule type="expression" dxfId="12" priority="2">
      <formula>AND(CELL("Protect",A1)=0,ISEVEN(CELL("Row",A1)),OR(LEN(A1)=0,A1=0))</formula>
    </cfRule>
  </conditionalFormatting>
  <dataValidations count="2">
    <dataValidation type="whole" operator="greaterThanOrEqual" allowBlank="1" showInputMessage="1" showErrorMessage="1" errorTitle="Enter numbers only" error="Please enter numbers only" sqref="N6:P10 B6:D37 H6:J43">
      <formula1>0</formula1>
    </dataValidation>
    <dataValidation type="list" errorStyle="warning" allowBlank="1" showInputMessage="1" showErrorMessage="1" error="That country isn't in our list. Are you sure?" sqref="M6:M10">
      <formula1>otherCountryList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0.39997558519241921"/>
    <pageSetUpPr fitToPage="1"/>
  </sheetPr>
  <dimension ref="A1:M40"/>
  <sheetViews>
    <sheetView zoomScaleNormal="100" workbookViewId="0">
      <pane ySplit="5" topLeftCell="A6" activePane="bottomLeft" state="frozen"/>
      <selection pane="bottomLeft" activeCell="E15" sqref="E15"/>
    </sheetView>
  </sheetViews>
  <sheetFormatPr defaultColWidth="9.1796875" defaultRowHeight="11.5" x14ac:dyDescent="0.35"/>
  <cols>
    <col min="1" max="1" width="9.1796875" style="9" customWidth="1"/>
    <col min="2" max="2" width="40.54296875" style="9" customWidth="1"/>
    <col min="3" max="3" width="15" style="9" customWidth="1"/>
    <col min="4" max="4" width="15" style="9" hidden="1" customWidth="1"/>
    <col min="5" max="5" width="15" style="9" customWidth="1"/>
    <col min="6" max="6" width="16.54296875" style="9" hidden="1" customWidth="1"/>
    <col min="7" max="7" width="16.54296875" style="9" customWidth="1"/>
    <col min="8" max="8" width="18.1796875" style="9" hidden="1" customWidth="1"/>
    <col min="9" max="9" width="14.26953125" style="9" customWidth="1"/>
    <col min="10" max="10" width="40.7265625" style="9" customWidth="1"/>
    <col min="11" max="11" width="8.1796875" style="9" bestFit="1" customWidth="1"/>
    <col min="12" max="16384" width="9.1796875" style="9"/>
  </cols>
  <sheetData>
    <row r="1" spans="1:13" s="13" customFormat="1" ht="15" customHeight="1" thickBot="1" x14ac:dyDescent="0.3">
      <c r="A1" s="54" t="s">
        <v>270</v>
      </c>
      <c r="B1" s="351" t="s">
        <v>249</v>
      </c>
      <c r="C1" s="351"/>
      <c r="D1" s="61"/>
      <c r="E1" s="54" t="s">
        <v>226</v>
      </c>
      <c r="F1" s="55"/>
      <c r="G1" s="54" t="s">
        <v>227</v>
      </c>
      <c r="H1" s="47"/>
      <c r="I1" s="54" t="s">
        <v>308</v>
      </c>
      <c r="J1" s="47"/>
      <c r="K1" s="47"/>
      <c r="L1" s="47"/>
      <c r="M1" s="47"/>
    </row>
    <row r="2" spans="1:13" s="13" customFormat="1" ht="12.5" x14ac:dyDescent="0.25">
      <c r="A2" s="202">
        <f>spsReference</f>
        <v>0</v>
      </c>
      <c r="B2" s="352">
        <f>eventTitle</f>
        <v>0</v>
      </c>
      <c r="C2" s="352"/>
      <c r="D2" s="60"/>
      <c r="E2" s="203">
        <f>startDate</f>
        <v>0</v>
      </c>
      <c r="F2" s="204"/>
      <c r="G2" s="188">
        <f>endDate</f>
        <v>0</v>
      </c>
      <c r="I2" s="237">
        <f>Advance-MIN(BudgetC[[#Totals],[This NATO Grant]],NATOApprovedBudget)</f>
        <v>0</v>
      </c>
    </row>
    <row r="3" spans="1:13" s="13" customFormat="1" ht="6.75" customHeight="1" x14ac:dyDescent="0.25"/>
    <row r="4" spans="1:13" s="12" customFormat="1" ht="21" customHeight="1" x14ac:dyDescent="0.4">
      <c r="A4" s="345" t="s">
        <v>277</v>
      </c>
      <c r="B4" s="345"/>
      <c r="C4" s="345"/>
      <c r="D4" s="345"/>
      <c r="E4" s="345"/>
      <c r="F4" s="345"/>
      <c r="G4" s="345"/>
      <c r="H4" s="48"/>
      <c r="I4" s="48"/>
      <c r="J4" s="345" t="s">
        <v>282</v>
      </c>
      <c r="K4" s="345"/>
    </row>
    <row r="5" spans="1:13" ht="15" customHeight="1" thickBot="1" x14ac:dyDescent="0.4">
      <c r="B5" s="20" t="s">
        <v>250</v>
      </c>
      <c r="C5" s="62" t="s">
        <v>212</v>
      </c>
      <c r="D5" s="62" t="s">
        <v>268</v>
      </c>
      <c r="E5" s="62" t="s">
        <v>222</v>
      </c>
      <c r="F5" s="62" t="s">
        <v>269</v>
      </c>
      <c r="G5" s="62" t="s">
        <v>211</v>
      </c>
      <c r="H5" s="41" t="s">
        <v>263</v>
      </c>
      <c r="J5" s="64" t="s">
        <v>278</v>
      </c>
      <c r="K5" s="65" t="s">
        <v>283</v>
      </c>
    </row>
    <row r="6" spans="1:13" ht="14.25" customHeight="1" thickTop="1" x14ac:dyDescent="0.35">
      <c r="A6" s="346" t="s">
        <v>224</v>
      </c>
      <c r="B6" s="56" t="s">
        <v>251</v>
      </c>
      <c r="C6" s="57" t="str">
        <f xml:space="preserve"> "(" &amp; participantsCNATO[[#Totals],[Speaker]]+participantsCPartner[[#Totals],[Speaker]]+participantsCOthers[[#Totals],[Speaker]] &amp; ")"</f>
        <v>(0)</v>
      </c>
      <c r="D6" s="57"/>
      <c r="E6" s="57"/>
      <c r="F6" s="58"/>
      <c r="G6" s="58"/>
      <c r="H6" s="42">
        <f>BudgetB[[#This Row],[This NATO Grant]]</f>
        <v>0</v>
      </c>
      <c r="J6" s="228">
        <f>nonNATOB[[#This Row],[Source]]</f>
        <v>0</v>
      </c>
      <c r="K6" s="229">
        <f>nonNATOB[[#This Row],[Amount]]</f>
        <v>0</v>
      </c>
    </row>
    <row r="7" spans="1:13" ht="12" customHeight="1" x14ac:dyDescent="0.35">
      <c r="A7" s="347"/>
      <c r="B7" s="11" t="s">
        <v>244</v>
      </c>
      <c r="C7" s="205">
        <f>SUMIFS(participantsC[Eligible Travel],participantsC[Role],"Speaker")</f>
        <v>0</v>
      </c>
      <c r="D7" s="206">
        <f>BudgetB[[#This Row],[Overall Costs]]</f>
        <v>0</v>
      </c>
      <c r="E7" s="207">
        <f>BudgetB[[#This Row],[Other  Sources]]</f>
        <v>0</v>
      </c>
      <c r="F7" s="208">
        <f>BudgetB[[#This Row],[Other  Sources]]</f>
        <v>0</v>
      </c>
      <c r="G7" s="205">
        <f>C7-E7</f>
        <v>0</v>
      </c>
      <c r="H7" s="43">
        <f>BudgetB[[#This Row],[This NATO Grant]]</f>
        <v>0</v>
      </c>
      <c r="J7" s="227">
        <f>nonNATOB[[#This Row],[Source]]</f>
        <v>0</v>
      </c>
      <c r="K7" s="230">
        <f>nonNATOB[[#This Row],[Amount]]</f>
        <v>0</v>
      </c>
    </row>
    <row r="8" spans="1:13" ht="15" customHeight="1" x14ac:dyDescent="0.35">
      <c r="A8" s="347"/>
      <c r="B8" s="11" t="s">
        <v>242</v>
      </c>
      <c r="C8" s="209">
        <f>SUMIFS(participantsC[Eligible Transport],participantsC[Role],"Speaker")</f>
        <v>0</v>
      </c>
      <c r="D8" s="206">
        <f>BudgetB[[#This Row],[Overall Costs]]</f>
        <v>0</v>
      </c>
      <c r="E8" s="207">
        <f>BudgetB[[#This Row],[Other  Sources]]</f>
        <v>0</v>
      </c>
      <c r="F8" s="208">
        <f>BudgetB[[#This Row],[Other  Sources]]</f>
        <v>0</v>
      </c>
      <c r="G8" s="205">
        <f>C8-E8</f>
        <v>0</v>
      </c>
      <c r="H8" s="43">
        <f>BudgetB[[#This Row],[This NATO Grant]]</f>
        <v>0</v>
      </c>
      <c r="J8" s="231">
        <f>nonNATOB[[#This Row],[Source]]</f>
        <v>0</v>
      </c>
      <c r="K8" s="232">
        <f>nonNATOB[[#This Row],[Amount]]</f>
        <v>0</v>
      </c>
    </row>
    <row r="9" spans="1:13" ht="12.75" customHeight="1" x14ac:dyDescent="0.35">
      <c r="A9" s="347"/>
      <c r="B9" s="11" t="s">
        <v>213</v>
      </c>
      <c r="C9" s="205">
        <f>SUMIFS(participantsC[Eligible Hotel],participantsC[Role],"Speaker")</f>
        <v>0</v>
      </c>
      <c r="D9" s="206">
        <f>BudgetB[[#This Row],[Overall Costs]]</f>
        <v>0</v>
      </c>
      <c r="E9" s="207">
        <f>BudgetB[[#This Row],[Other  Sources]]</f>
        <v>0</v>
      </c>
      <c r="F9" s="208">
        <f>BudgetB[[#This Row],[Other  Sources]]</f>
        <v>0</v>
      </c>
      <c r="G9" s="205">
        <f>C9-E9</f>
        <v>0</v>
      </c>
      <c r="H9" s="43">
        <f>BudgetB[[#This Row],[This NATO Grant]]</f>
        <v>0</v>
      </c>
      <c r="J9" s="233">
        <f>nonNATOB[[#This Row],[Source]]</f>
        <v>0</v>
      </c>
      <c r="K9" s="234">
        <f>nonNATOB[[#This Row],[Amount]]</f>
        <v>0</v>
      </c>
    </row>
    <row r="10" spans="1:13" ht="15.75" customHeight="1" thickBot="1" x14ac:dyDescent="0.4">
      <c r="A10" s="347"/>
      <c r="B10" s="11" t="s">
        <v>214</v>
      </c>
      <c r="C10" s="209">
        <f>SUMIFS(participantsC[Eligible Meals],participantsC[Role],"Speaker")</f>
        <v>0</v>
      </c>
      <c r="D10" s="206">
        <f>BudgetB[[#This Row],[Overall Costs]]</f>
        <v>0</v>
      </c>
      <c r="E10" s="207">
        <f>BudgetB[[#This Row],[Other  Sources]]</f>
        <v>0</v>
      </c>
      <c r="F10" s="208">
        <f>BudgetB[[#This Row],[Other  Sources]]</f>
        <v>0</v>
      </c>
      <c r="G10" s="209">
        <f>C10-E10</f>
        <v>0</v>
      </c>
      <c r="H10" s="44">
        <f>BudgetB[[#This Row],[This NATO Grant]]</f>
        <v>0</v>
      </c>
      <c r="J10" s="227">
        <f>nonNATOB[[#This Row],[Source]]</f>
        <v>0</v>
      </c>
      <c r="K10" s="234">
        <f>nonNATOB[[#This Row],[Amount]]</f>
        <v>0</v>
      </c>
    </row>
    <row r="11" spans="1:13" ht="15.75" customHeight="1" thickTop="1" x14ac:dyDescent="0.35">
      <c r="A11" s="347"/>
      <c r="B11" s="21" t="s">
        <v>215</v>
      </c>
      <c r="C11" s="210">
        <f>SUBTOTAL(9,C7:C10)</f>
        <v>0</v>
      </c>
      <c r="D11" s="211">
        <f t="shared" ref="D11:G11" si="0">SUBTOTAL(9,D7:D10)</f>
        <v>0</v>
      </c>
      <c r="E11" s="210">
        <f t="shared" si="0"/>
        <v>0</v>
      </c>
      <c r="F11" s="211">
        <f t="shared" si="0"/>
        <v>0</v>
      </c>
      <c r="G11" s="210">
        <f t="shared" si="0"/>
        <v>0</v>
      </c>
      <c r="H11" s="44">
        <f>BudgetB[[#This Row],[This NATO Grant]]</f>
        <v>0</v>
      </c>
      <c r="J11" s="231">
        <f>nonNATOB[[#This Row],[Source]]</f>
        <v>0</v>
      </c>
      <c r="K11" s="232">
        <f>nonNATOB[[#This Row],[Amount]]</f>
        <v>0</v>
      </c>
    </row>
    <row r="12" spans="1:13" ht="14.25" customHeight="1" x14ac:dyDescent="0.35">
      <c r="A12" s="346"/>
      <c r="B12" s="56" t="s">
        <v>252</v>
      </c>
      <c r="C12" s="212" t="str">
        <f xml:space="preserve"> "(" &amp; participantsCNATO[[#Totals],[Non-Speaker]]+participantsCPartner[[#Totals],[Non-Speaker]]+participantsCOthers[[#Totals],[Non-Speaker]] &amp; ")"</f>
        <v>(0)</v>
      </c>
      <c r="D12" s="212"/>
      <c r="E12" s="213"/>
      <c r="F12" s="214"/>
      <c r="G12" s="214"/>
      <c r="H12" s="45">
        <f>BudgetB[[#This Row],[This NATO Grant]]</f>
        <v>0</v>
      </c>
      <c r="J12" s="67" t="s">
        <v>281</v>
      </c>
      <c r="K12" s="234">
        <f>nonNATOB[[#This Row],[Amount]]</f>
        <v>0</v>
      </c>
    </row>
    <row r="13" spans="1:13" ht="15" customHeight="1" x14ac:dyDescent="0.35">
      <c r="A13" s="347"/>
      <c r="B13" s="11" t="s">
        <v>243</v>
      </c>
      <c r="C13" s="205">
        <f>SUMIFS(participantsC[Eligible Travel],participantsC[Role],"Non-Speaker")</f>
        <v>0</v>
      </c>
      <c r="D13" s="206">
        <f>BudgetB[[#This Row],[Overall Costs]]</f>
        <v>0</v>
      </c>
      <c r="E13" s="207">
        <f>BudgetB[[#This Row],[Other  Sources]]</f>
        <v>0</v>
      </c>
      <c r="F13" s="208">
        <f>BudgetB[[#This Row],[Other  Sources]]</f>
        <v>0</v>
      </c>
      <c r="G13" s="205">
        <f>C13-E13</f>
        <v>0</v>
      </c>
      <c r="H13" s="43">
        <f>BudgetB[[#This Row],[This NATO Grant]]</f>
        <v>0</v>
      </c>
      <c r="J13" s="66" t="s">
        <v>74</v>
      </c>
      <c r="K13" s="235">
        <f>SUBTOTAL(109,nonNATOA56[Amount])</f>
        <v>0</v>
      </c>
    </row>
    <row r="14" spans="1:13" ht="15" customHeight="1" x14ac:dyDescent="0.35">
      <c r="A14" s="347"/>
      <c r="B14" s="11" t="s">
        <v>242</v>
      </c>
      <c r="C14" s="205">
        <f>SUMIFS(participantsC[Eligible Transport],participantsC[Role],"Non-Speaker")</f>
        <v>0</v>
      </c>
      <c r="D14" s="206">
        <f>BudgetB[[#This Row],[Overall Costs]]</f>
        <v>0</v>
      </c>
      <c r="E14" s="207">
        <f>BudgetB[[#This Row],[Other  Sources]]</f>
        <v>0</v>
      </c>
      <c r="F14" s="208">
        <f>BudgetB[[#This Row],[Other  Sources]]</f>
        <v>0</v>
      </c>
      <c r="G14" s="205">
        <f>C14-E14</f>
        <v>0</v>
      </c>
      <c r="H14" s="43">
        <f>BudgetB[[#This Row],[This NATO Grant]]</f>
        <v>0</v>
      </c>
    </row>
    <row r="15" spans="1:13" x14ac:dyDescent="0.35">
      <c r="A15" s="347"/>
      <c r="B15" s="11" t="s">
        <v>213</v>
      </c>
      <c r="C15" s="205">
        <f>SUMIFS(participantsC[Eligible Hotel],participantsC[Role],"Non-Speaker")</f>
        <v>0</v>
      </c>
      <c r="D15" s="206">
        <f>BudgetB[[#This Row],[Overall Costs]]</f>
        <v>0</v>
      </c>
      <c r="E15" s="207">
        <f>BudgetB[[#This Row],[Other  Sources]]</f>
        <v>0</v>
      </c>
      <c r="F15" s="208">
        <f>BudgetB[[#This Row],[Other  Sources]]</f>
        <v>0</v>
      </c>
      <c r="G15" s="205">
        <f>C15-E15</f>
        <v>0</v>
      </c>
      <c r="H15" s="43">
        <f>BudgetB[[#This Row],[This NATO Grant]]</f>
        <v>0</v>
      </c>
    </row>
    <row r="16" spans="1:13" ht="15.75" customHeight="1" thickBot="1" x14ac:dyDescent="0.4">
      <c r="A16" s="347"/>
      <c r="B16" s="11" t="s">
        <v>214</v>
      </c>
      <c r="C16" s="205">
        <f>SUMIFS(participantsC[Eligible Meals],participantsC[Role],"Non-Speaker")</f>
        <v>0</v>
      </c>
      <c r="D16" s="206">
        <f>BudgetB[[#This Row],[Overall Costs]]</f>
        <v>0</v>
      </c>
      <c r="E16" s="207">
        <f>BudgetB[[#This Row],[Other  Sources]]</f>
        <v>0</v>
      </c>
      <c r="F16" s="208">
        <f>BudgetB[[#This Row],[Other  Sources]]</f>
        <v>0</v>
      </c>
      <c r="G16" s="209">
        <f>C16-E16</f>
        <v>0</v>
      </c>
      <c r="H16" s="44">
        <f>BudgetB[[#This Row],[This NATO Grant]]</f>
        <v>0</v>
      </c>
    </row>
    <row r="17" spans="1:8" ht="16.5" customHeight="1" thickTop="1" thickBot="1" x14ac:dyDescent="0.4">
      <c r="A17" s="348"/>
      <c r="B17" s="22" t="s">
        <v>216</v>
      </c>
      <c r="C17" s="215">
        <f>SUBTOTAL(9,C13:C16)</f>
        <v>0</v>
      </c>
      <c r="D17" s="216">
        <f t="shared" ref="D17:G17" si="1">SUBTOTAL(9,D13:D16)</f>
        <v>0</v>
      </c>
      <c r="E17" s="215">
        <f t="shared" si="1"/>
        <v>0</v>
      </c>
      <c r="F17" s="216">
        <f t="shared" si="1"/>
        <v>0</v>
      </c>
      <c r="G17" s="215">
        <f t="shared" si="1"/>
        <v>0</v>
      </c>
      <c r="H17" s="44">
        <f>BudgetB[[#This Row],[This NATO Grant]]</f>
        <v>0</v>
      </c>
    </row>
    <row r="18" spans="1:8" ht="14.25" customHeight="1" thickTop="1" x14ac:dyDescent="0.35">
      <c r="A18" s="349" t="s">
        <v>231</v>
      </c>
      <c r="B18" s="56" t="s">
        <v>253</v>
      </c>
      <c r="C18" s="213"/>
      <c r="D18" s="213"/>
      <c r="E18" s="213"/>
      <c r="F18" s="214"/>
      <c r="G18" s="214"/>
      <c r="H18" s="45">
        <f>BudgetB[[#This Row],[This NATO Grant]]</f>
        <v>0</v>
      </c>
    </row>
    <row r="19" spans="1:8" ht="14.25" customHeight="1" x14ac:dyDescent="0.35">
      <c r="A19" s="346"/>
      <c r="B19" s="227">
        <f>BudgetB[[#This Row],[ ]]</f>
        <v>0</v>
      </c>
      <c r="C19" s="207">
        <f>BudgetB[[#This Row],[Overall Costs]]</f>
        <v>0</v>
      </c>
      <c r="D19" s="207">
        <f>BudgetB[[#This Row],[Overall Costs A]]</f>
        <v>0</v>
      </c>
      <c r="E19" s="207">
        <f>BudgetB[[#This Row],[Other  Sources]]</f>
        <v>0</v>
      </c>
      <c r="F19" s="208">
        <f>BudgetB[[#This Row],[Other  Sources]]</f>
        <v>0</v>
      </c>
      <c r="G19" s="205">
        <f>C19-E19</f>
        <v>0</v>
      </c>
      <c r="H19" s="44">
        <f>BudgetB[[#This Row],[This NATO Grant]]</f>
        <v>0</v>
      </c>
    </row>
    <row r="20" spans="1:8" ht="14.25" customHeight="1" x14ac:dyDescent="0.35">
      <c r="A20" s="346"/>
      <c r="B20" s="227">
        <f>BudgetB[[#This Row],[ ]]</f>
        <v>0</v>
      </c>
      <c r="C20" s="207">
        <f>BudgetB[[#This Row],[Overall Costs]]</f>
        <v>0</v>
      </c>
      <c r="D20" s="207">
        <f>BudgetB[[#This Row],[Overall Costs A]]</f>
        <v>0</v>
      </c>
      <c r="E20" s="207">
        <f>BudgetB[[#This Row],[Other  Sources]]</f>
        <v>0</v>
      </c>
      <c r="F20" s="208">
        <f>BudgetB[[#This Row],[Other  Sources]]</f>
        <v>0</v>
      </c>
      <c r="G20" s="205">
        <f>C20-E20</f>
        <v>0</v>
      </c>
      <c r="H20" s="44">
        <f>BudgetB[[#This Row],[This NATO Grant]]</f>
        <v>0</v>
      </c>
    </row>
    <row r="21" spans="1:8" ht="14.25" customHeight="1" x14ac:dyDescent="0.35">
      <c r="A21" s="346"/>
      <c r="B21" s="227">
        <f>BudgetB[[#This Row],[ ]]</f>
        <v>0</v>
      </c>
      <c r="C21" s="207">
        <f>BudgetB[[#This Row],[Overall Costs]]</f>
        <v>0</v>
      </c>
      <c r="D21" s="207">
        <f>BudgetB[[#This Row],[Overall Costs A]]</f>
        <v>0</v>
      </c>
      <c r="E21" s="207">
        <f>BudgetB[[#This Row],[Other  Sources]]</f>
        <v>0</v>
      </c>
      <c r="F21" s="208">
        <f>BudgetB[[#This Row],[Other  Sources]]</f>
        <v>0</v>
      </c>
      <c r="G21" s="205">
        <f>C21-E21</f>
        <v>0</v>
      </c>
      <c r="H21" s="44">
        <f>BudgetB[[#This Row],[This NATO Grant]]</f>
        <v>0</v>
      </c>
    </row>
    <row r="22" spans="1:8" ht="14.25" customHeight="1" x14ac:dyDescent="0.35">
      <c r="A22" s="346"/>
      <c r="B22" s="59" t="s">
        <v>254</v>
      </c>
      <c r="C22" s="213"/>
      <c r="D22" s="213"/>
      <c r="E22" s="213"/>
      <c r="F22" s="214"/>
      <c r="G22" s="214"/>
      <c r="H22" s="45">
        <f>BudgetB[[#This Row],[This NATO Grant]]</f>
        <v>0</v>
      </c>
    </row>
    <row r="23" spans="1:8" ht="14.25" customHeight="1" x14ac:dyDescent="0.35">
      <c r="A23" s="346"/>
      <c r="B23" s="227">
        <f>BudgetB[[#This Row],[ ]]</f>
        <v>0</v>
      </c>
      <c r="C23" s="207">
        <f>BudgetB[[#This Row],[Overall Costs]]</f>
        <v>0</v>
      </c>
      <c r="D23" s="207">
        <f>BudgetB[[#This Row],[Overall Costs A]]</f>
        <v>0</v>
      </c>
      <c r="E23" s="207">
        <f>BudgetB[[#This Row],[Other  Sources]]</f>
        <v>0</v>
      </c>
      <c r="F23" s="208">
        <f>BudgetB[[#This Row],[Other  Sources]]</f>
        <v>0</v>
      </c>
      <c r="G23" s="205">
        <f>C23-E23</f>
        <v>0</v>
      </c>
      <c r="H23" s="44">
        <f>BudgetB[[#This Row],[This NATO Grant]]</f>
        <v>0</v>
      </c>
    </row>
    <row r="24" spans="1:8" ht="14.25" customHeight="1" x14ac:dyDescent="0.35">
      <c r="A24" s="346"/>
      <c r="B24" s="227">
        <f>BudgetB[[#This Row],[ ]]</f>
        <v>0</v>
      </c>
      <c r="C24" s="207">
        <f>BudgetB[[#This Row],[Overall Costs]]</f>
        <v>0</v>
      </c>
      <c r="D24" s="207">
        <f>BudgetB[[#This Row],[Overall Costs A]]</f>
        <v>0</v>
      </c>
      <c r="E24" s="207">
        <f>BudgetB[[#This Row],[Other  Sources]]</f>
        <v>0</v>
      </c>
      <c r="F24" s="208">
        <f>BudgetB[[#This Row],[Other  Sources]]</f>
        <v>0</v>
      </c>
      <c r="G24" s="205">
        <f>C24-E24</f>
        <v>0</v>
      </c>
      <c r="H24" s="44">
        <f>BudgetB[[#This Row],[This NATO Grant]]</f>
        <v>0</v>
      </c>
    </row>
    <row r="25" spans="1:8" ht="14.25" customHeight="1" x14ac:dyDescent="0.35">
      <c r="A25" s="346"/>
      <c r="B25" s="227">
        <f>BudgetB[[#This Row],[ ]]</f>
        <v>0</v>
      </c>
      <c r="C25" s="207">
        <f>BudgetB[[#This Row],[Overall Costs]]</f>
        <v>0</v>
      </c>
      <c r="D25" s="207">
        <f>BudgetB[[#This Row],[Overall Costs A]]</f>
        <v>0</v>
      </c>
      <c r="E25" s="207">
        <f>BudgetB[[#This Row],[Other  Sources]]</f>
        <v>0</v>
      </c>
      <c r="F25" s="208">
        <f>BudgetB[[#This Row],[Other  Sources]]</f>
        <v>0</v>
      </c>
      <c r="G25" s="205">
        <f>C25-E25</f>
        <v>0</v>
      </c>
      <c r="H25" s="44">
        <f>BudgetB[[#This Row],[This NATO Grant]]</f>
        <v>0</v>
      </c>
    </row>
    <row r="26" spans="1:8" ht="14.25" customHeight="1" x14ac:dyDescent="0.35">
      <c r="A26" s="346"/>
      <c r="B26" s="59" t="s">
        <v>239</v>
      </c>
      <c r="C26" s="213"/>
      <c r="D26" s="213"/>
      <c r="E26" s="213"/>
      <c r="F26" s="214"/>
      <c r="G26" s="214"/>
      <c r="H26" s="45">
        <f>BudgetB[[#This Row],[This NATO Grant]]</f>
        <v>0</v>
      </c>
    </row>
    <row r="27" spans="1:8" ht="14.25" customHeight="1" x14ac:dyDescent="0.35">
      <c r="A27" s="346"/>
      <c r="B27" s="23" t="s">
        <v>217</v>
      </c>
      <c r="C27" s="207">
        <f>BudgetB[[#This Row],[Overall Costs]]</f>
        <v>0</v>
      </c>
      <c r="D27" s="217">
        <f>BudgetB[[#This Row],[Overall Costs]]</f>
        <v>0</v>
      </c>
      <c r="E27" s="207">
        <f>BudgetB[[#This Row],[Other  Sources]]</f>
        <v>0</v>
      </c>
      <c r="F27" s="208">
        <f>BudgetB[[#This Row],[Other  Sources]]</f>
        <v>0</v>
      </c>
      <c r="G27" s="205">
        <f t="shared" ref="G27:G35" si="2">C27-E27</f>
        <v>0</v>
      </c>
      <c r="H27" s="44">
        <f>BudgetB[[#This Row],[This NATO Grant]]</f>
        <v>0</v>
      </c>
    </row>
    <row r="28" spans="1:8" ht="14.25" customHeight="1" x14ac:dyDescent="0.35">
      <c r="A28" s="346"/>
      <c r="B28" s="23" t="s">
        <v>218</v>
      </c>
      <c r="C28" s="207">
        <f>BudgetB[[#This Row],[Overall Costs]]</f>
        <v>0</v>
      </c>
      <c r="D28" s="217">
        <f>BudgetB[[#This Row],[Overall Costs]]</f>
        <v>0</v>
      </c>
      <c r="E28" s="207">
        <f>BudgetB[[#This Row],[Other  Sources]]</f>
        <v>0</v>
      </c>
      <c r="F28" s="208">
        <f>BudgetB[[#This Row],[Other  Sources]]</f>
        <v>0</v>
      </c>
      <c r="G28" s="205">
        <f t="shared" si="2"/>
        <v>0</v>
      </c>
      <c r="H28" s="44">
        <f>BudgetB[[#This Row],[This NATO Grant]]</f>
        <v>0</v>
      </c>
    </row>
    <row r="29" spans="1:8" ht="14.25" customHeight="1" x14ac:dyDescent="0.35">
      <c r="A29" s="346"/>
      <c r="B29" s="23" t="s">
        <v>219</v>
      </c>
      <c r="C29" s="207">
        <f>BudgetB[[#This Row],[Overall Costs]]</f>
        <v>0</v>
      </c>
      <c r="D29" s="217">
        <f>BudgetB[[#This Row],[Overall Costs]]</f>
        <v>0</v>
      </c>
      <c r="E29" s="207">
        <f>BudgetB[[#This Row],[Other  Sources]]</f>
        <v>0</v>
      </c>
      <c r="F29" s="208">
        <f>BudgetB[[#This Row],[Other  Sources]]</f>
        <v>0</v>
      </c>
      <c r="G29" s="205">
        <f t="shared" si="2"/>
        <v>0</v>
      </c>
      <c r="H29" s="44">
        <f>BudgetB[[#This Row],[This NATO Grant]]</f>
        <v>0</v>
      </c>
    </row>
    <row r="30" spans="1:8" ht="14.25" customHeight="1" x14ac:dyDescent="0.35">
      <c r="A30" s="346"/>
      <c r="B30" s="23" t="s">
        <v>245</v>
      </c>
      <c r="C30" s="207">
        <f>BudgetB[[#This Row],[Overall Costs]]</f>
        <v>0</v>
      </c>
      <c r="D30" s="217">
        <f>BudgetB[[#This Row],[Overall Costs]]</f>
        <v>0</v>
      </c>
      <c r="E30" s="207">
        <f>BudgetB[[#This Row],[Other  Sources]]</f>
        <v>0</v>
      </c>
      <c r="F30" s="208">
        <f>BudgetB[[#This Row],[Other  Sources]]</f>
        <v>0</v>
      </c>
      <c r="G30" s="205">
        <f t="shared" si="2"/>
        <v>0</v>
      </c>
      <c r="H30" s="44">
        <f>BudgetB[[#This Row],[This NATO Grant]]</f>
        <v>0</v>
      </c>
    </row>
    <row r="31" spans="1:8" ht="14.25" customHeight="1" x14ac:dyDescent="0.35">
      <c r="A31" s="346"/>
      <c r="B31" s="23" t="s">
        <v>220</v>
      </c>
      <c r="C31" s="207">
        <f>BudgetB[[#This Row],[Overall Costs]]</f>
        <v>0</v>
      </c>
      <c r="D31" s="217">
        <f>BudgetB[[#This Row],[Overall Costs]]</f>
        <v>0</v>
      </c>
      <c r="E31" s="207">
        <f>BudgetB[[#This Row],[Other  Sources]]</f>
        <v>0</v>
      </c>
      <c r="F31" s="208">
        <f>BudgetB[[#This Row],[Other  Sources]]</f>
        <v>0</v>
      </c>
      <c r="G31" s="205">
        <f t="shared" si="2"/>
        <v>0</v>
      </c>
      <c r="H31" s="44">
        <f>BudgetB[[#This Row],[This NATO Grant]]</f>
        <v>0</v>
      </c>
    </row>
    <row r="32" spans="1:8" ht="14.25" customHeight="1" x14ac:dyDescent="0.35">
      <c r="A32" s="346"/>
      <c r="B32" s="23" t="s">
        <v>225</v>
      </c>
      <c r="C32" s="207">
        <f>BudgetB[[#This Row],[Overall Costs]]</f>
        <v>0</v>
      </c>
      <c r="D32" s="217">
        <f>BudgetB[[#This Row],[Overall Costs]]</f>
        <v>0</v>
      </c>
      <c r="E32" s="207">
        <f>BudgetB[[#This Row],[Other  Sources]]</f>
        <v>0</v>
      </c>
      <c r="F32" s="208">
        <f>BudgetB[[#This Row],[Other  Sources]]</f>
        <v>0</v>
      </c>
      <c r="G32" s="205">
        <f t="shared" si="2"/>
        <v>0</v>
      </c>
      <c r="H32" s="44">
        <f>BudgetB[[#This Row],[This NATO Grant]]</f>
        <v>0</v>
      </c>
    </row>
    <row r="33" spans="1:8" ht="14.25" customHeight="1" x14ac:dyDescent="0.35">
      <c r="A33" s="346"/>
      <c r="B33" s="23" t="s">
        <v>246</v>
      </c>
      <c r="C33" s="205">
        <f>SUM(participantsC[Visa Fees])</f>
        <v>0</v>
      </c>
      <c r="D33" s="206">
        <f>BudgetB[[#This Row],[Overall Costs]]</f>
        <v>0</v>
      </c>
      <c r="E33" s="207">
        <f>BudgetB[[#This Row],[Other  Sources]]</f>
        <v>0</v>
      </c>
      <c r="F33" s="208">
        <f>BudgetB[[#This Row],[Other  Sources]]</f>
        <v>0</v>
      </c>
      <c r="G33" s="205">
        <f t="shared" si="2"/>
        <v>0</v>
      </c>
      <c r="H33" s="44">
        <f>BudgetB[[#This Row],[This NATO Grant]]</f>
        <v>0</v>
      </c>
    </row>
    <row r="34" spans="1:8" ht="14.25" customHeight="1" x14ac:dyDescent="0.35">
      <c r="A34" s="346"/>
      <c r="B34" s="23" t="s">
        <v>247</v>
      </c>
      <c r="C34" s="207">
        <f>BudgetB[[#This Row],[Overall Costs]]</f>
        <v>0</v>
      </c>
      <c r="D34" s="217">
        <f>BudgetB[[#This Row],[Overall Costs]]</f>
        <v>0</v>
      </c>
      <c r="E34" s="207">
        <f>BudgetB[[#This Row],[Other  Sources]]</f>
        <v>0</v>
      </c>
      <c r="F34" s="208">
        <f>BudgetB[[#This Row],[Other  Sources]]</f>
        <v>0</v>
      </c>
      <c r="G34" s="205">
        <f t="shared" si="2"/>
        <v>0</v>
      </c>
      <c r="H34" s="44">
        <f>BudgetB[[#This Row],[This NATO Grant]]</f>
        <v>0</v>
      </c>
    </row>
    <row r="35" spans="1:8" ht="14.25" customHeight="1" thickBot="1" x14ac:dyDescent="0.4">
      <c r="A35" s="346"/>
      <c r="B35" s="24" t="s">
        <v>312</v>
      </c>
      <c r="C35" s="207">
        <f>BudgetB[[#This Row],[Overall Costs]]</f>
        <v>0</v>
      </c>
      <c r="D35" s="217">
        <f>BudgetB[[#This Row],[Overall Costs]]</f>
        <v>0</v>
      </c>
      <c r="E35" s="207">
        <f>BudgetB[[#This Row],[Other  Sources]]</f>
        <v>0</v>
      </c>
      <c r="F35" s="208">
        <f>BudgetB[[#This Row],[Other  Sources]]</f>
        <v>0</v>
      </c>
      <c r="G35" s="209">
        <f t="shared" si="2"/>
        <v>0</v>
      </c>
      <c r="H35" s="44">
        <f>BudgetB[[#This Row],[This NATO Grant]]</f>
        <v>0</v>
      </c>
    </row>
    <row r="36" spans="1:8" ht="14.25" customHeight="1" thickTop="1" thickBot="1" x14ac:dyDescent="0.4">
      <c r="A36" s="350"/>
      <c r="B36" s="109" t="s">
        <v>221</v>
      </c>
      <c r="C36" s="218">
        <f>SUBTOTAL(9,C19:C35)</f>
        <v>0</v>
      </c>
      <c r="D36" s="218"/>
      <c r="E36" s="218">
        <f t="shared" ref="E36:G36" si="3">SUBTOTAL(9,E19:E35)</f>
        <v>0</v>
      </c>
      <c r="F36" s="219"/>
      <c r="G36" s="218">
        <f t="shared" si="3"/>
        <v>0</v>
      </c>
      <c r="H36" s="44">
        <f>BudgetB[[#This Row],[This NATO Grant]]</f>
        <v>0</v>
      </c>
    </row>
    <row r="37" spans="1:8" ht="16.5" thickTop="1" thickBot="1" x14ac:dyDescent="0.4">
      <c r="B37" s="108" t="s">
        <v>307</v>
      </c>
      <c r="C37" s="220">
        <f>SUBTOTAL(9,C27:C35,C23:C25,C19:C21,C13:C16,C7:C10)</f>
        <v>0</v>
      </c>
      <c r="D37" s="220">
        <f t="shared" ref="D37:G37" si="4">SUBTOTAL(9,D27:D35,D23:D25,D19:D21,D13:D16,D7:D10)</f>
        <v>0</v>
      </c>
      <c r="E37" s="220">
        <f t="shared" si="4"/>
        <v>0</v>
      </c>
      <c r="F37" s="220">
        <f t="shared" si="4"/>
        <v>0</v>
      </c>
      <c r="G37" s="220">
        <f t="shared" si="4"/>
        <v>0</v>
      </c>
      <c r="H37" s="44">
        <f>BudgetB[[#This Row],[This NATO Grant]]</f>
        <v>0</v>
      </c>
    </row>
    <row r="38" spans="1:8" ht="13.5" thickTop="1" x14ac:dyDescent="0.35">
      <c r="B38" s="69" t="s">
        <v>284</v>
      </c>
      <c r="C38" s="221"/>
      <c r="D38" s="221"/>
      <c r="E38" s="221"/>
      <c r="F38" s="221"/>
      <c r="G38" s="221"/>
      <c r="H38" s="44">
        <f>BudgetB[[#This Row],[This NATO Grant]]</f>
        <v>0</v>
      </c>
    </row>
    <row r="39" spans="1:8" x14ac:dyDescent="0.35">
      <c r="B39" s="11" t="s">
        <v>294</v>
      </c>
      <c r="C39" s="222">
        <f xml:space="preserve"> BudgetB[[#This Row],[Overall Costs]]</f>
        <v>0</v>
      </c>
      <c r="D39" s="206">
        <f>BudgetB[[#This Row],[Overall Costs]]</f>
        <v>0</v>
      </c>
      <c r="E39" s="223">
        <f>BudgetB[[#This Row],[Other  Sources]]</f>
        <v>0</v>
      </c>
      <c r="F39" s="208">
        <f>BudgetB[[#This Row],[Other  Sources]]</f>
        <v>0</v>
      </c>
      <c r="G39" s="209">
        <f t="shared" ref="G39" si="5">C39-E39</f>
        <v>0</v>
      </c>
      <c r="H39" s="44">
        <f>BudgetB[[#This Row],[This NATO Grant]]</f>
        <v>0</v>
      </c>
    </row>
    <row r="40" spans="1:8" ht="15.5" x14ac:dyDescent="0.35">
      <c r="B40" s="34" t="s">
        <v>241</v>
      </c>
      <c r="C40" s="224">
        <f>SUBTOTAL(109,BudgetC[Overall Costs])</f>
        <v>0</v>
      </c>
      <c r="D40" s="224">
        <f>SUBTOTAL(109,BudgetC[Overall Costs B])</f>
        <v>0</v>
      </c>
      <c r="E40" s="225">
        <f>SUBTOTAL(109,BudgetC[Other  Sources])</f>
        <v>0</v>
      </c>
      <c r="F40" s="225">
        <f>SUBTOTAL(109,BudgetC[Other Sources B])</f>
        <v>0</v>
      </c>
      <c r="G40" s="226">
        <f>SUBTOTAL(109,BudgetC[This NATO Grant])</f>
        <v>0</v>
      </c>
      <c r="H40">
        <f>SUBTOTAL(109,BudgetC[This NATO Grant A])</f>
        <v>0</v>
      </c>
    </row>
  </sheetData>
  <sheetProtection algorithmName="SHA-512" hashValue="PP49j1jdqmKbB6hfXxZkcPiuZ8gG0gJ6aswuN1zKsP0Gzpa4O9zsv4a8nE82l15jVPXTXdECBcTHur73ymij/w==" saltValue="1PR3SBgj/mRdPZ/nDbZtzA==" spinCount="100000" sheet="1" objects="1" scenarios="1" selectLockedCells="1"/>
  <mergeCells count="6">
    <mergeCell ref="J4:K4"/>
    <mergeCell ref="A6:A17"/>
    <mergeCell ref="A18:A36"/>
    <mergeCell ref="B1:C1"/>
    <mergeCell ref="B2:C2"/>
    <mergeCell ref="A4:G4"/>
  </mergeCells>
  <conditionalFormatting sqref="E7:E11 G7:G11 G13:G17 G19:G21 G23:G25 E13:E17 C7:C11 C13:C17 C23:E25 C19:E21 G40 E40 C40 G27:G37 E27:E37 C27:C37 D37:G37">
    <cfRule type="expression" dxfId="11" priority="10">
      <formula>OR(C7&gt;D7*1.1,C7&lt;D7*0.9)</formula>
    </cfRule>
  </conditionalFormatting>
  <conditionalFormatting sqref="K13">
    <cfRule type="cellIs" dxfId="10" priority="9" operator="notEqual">
      <formula>$E$40</formula>
    </cfRule>
  </conditionalFormatting>
  <conditionalFormatting sqref="E40">
    <cfRule type="cellIs" dxfId="9" priority="8" operator="notEqual">
      <formula>$K$13</formula>
    </cfRule>
  </conditionalFormatting>
  <conditionalFormatting sqref="E39">
    <cfRule type="expression" dxfId="8" priority="7">
      <formula>OR(E39&gt;F39*1.1,E39&lt;F39*0.9)</formula>
    </cfRule>
  </conditionalFormatting>
  <conditionalFormatting sqref="G39">
    <cfRule type="expression" dxfId="7" priority="6">
      <formula>OR(G39&gt;H39*1.1,G39&lt;H39*0.9)</formula>
    </cfRule>
  </conditionalFormatting>
  <conditionalFormatting sqref="K24:K36 K1:K22 C37:H37 A1:J36">
    <cfRule type="expression" dxfId="6" priority="3">
      <formula>AND(CELL("Protect",A1)=0,ISODD(CELL("Row",A1)),OR(LEN(A1)=0,A1=0))</formula>
    </cfRule>
    <cfRule type="expression" dxfId="5" priority="4">
      <formula>AND(CELL("Protect",A1)=0,ISEVEN(CELL("Row",A1)),OR(LEN(A1)=0,A1=0))</formula>
    </cfRule>
  </conditionalFormatting>
  <conditionalFormatting sqref="B37">
    <cfRule type="expression" dxfId="4" priority="1">
      <formula>AND(CELL("Protect",B37)=0,ISODD(CELL("Row",B37)),OR(LEN(B37)=0,B37=0))</formula>
    </cfRule>
    <cfRule type="expression" dxfId="3" priority="2">
      <formula>AND(CELL("Protect",B37)=0,ISEVEN(CELL("Row",B37)),OR(LEN(B37)=0,B37=0))</formula>
    </cfRule>
  </conditionalFormatting>
  <dataValidations count="1">
    <dataValidation type="decimal" operator="greaterThanOrEqual" allowBlank="1" showInputMessage="1" showErrorMessage="1" errorTitle="Enter number only" error="Please enter numbers only" sqref="K6:K12 C7:G39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tableParts count="2">
    <tablePart r:id="rId2"/>
    <tablePart r:id="rId3"/>
  </tableParts>
</worksheet>
</file>

<file path=customMetadata/metadata.xml><?xml version="1.0" encoding="utf-8"?>
<metadata xmlns:m="http://www.titus.com/ns/nato" id="508749f1-7cbb-491f-a96b-781b05b65d01">
  <m:Ownership value="None (Public)">
    <alt>Ownership=None (Public)</alt>
  </m:Ownership>
</metadata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d970a1ed-a385-479c-a9b9-2020477f9418</TitusGUID>
  <TitusMetadata xmlns="">eyJucyI6Imh0dHA6XC9cL3d3dy50aXR1cy5jb21cL25zXC9uYXRvIiwicHJvcHMiOlt7Im4iOiJPd25lcnNoaXAiLCJ2YWxzIjpbeyJ2YWx1ZSI6Ik5vbmUgKFB1YmxpYykifV19LHsibiI6IkNsYXNzaWZpY2F0aW9uIiwidmFscyI6W119LHsibiI6IlJlbGVhc2FiaWxpdHkiLCJ2YWxzIjpbXX0seyJuIjoiT25seSIsInZhbHMiOltdfSx7Im4iOiJMaW1pdGVkIiwidmFscyI6W119LHsibiI6IkFkbWluaXN0cmF0aXZlTWFya2luZ3MiLCJ2YWxzIjpbXX1dfQ==</TitusMetadata>
</titus>
</file>

<file path=customXml/itemProps1.xml><?xml version="1.0" encoding="utf-8"?>
<ds:datastoreItem xmlns:ds="http://schemas.openxmlformats.org/officeDocument/2006/customXml" ds:itemID="{C1A0728D-58CB-4302-AA2B-A39DA8E7B692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53</vt:i4>
      </vt:variant>
    </vt:vector>
  </HeadingPairs>
  <TitlesOfParts>
    <vt:vector size="63" baseType="lpstr">
      <vt:lpstr>Speakers&amp;ParticipantsA</vt:lpstr>
      <vt:lpstr>ByCountryA</vt:lpstr>
      <vt:lpstr>BudgetA</vt:lpstr>
      <vt:lpstr>Speakers&amp;ParticipantsB</vt:lpstr>
      <vt:lpstr>BycountryB</vt:lpstr>
      <vt:lpstr>BudgetB</vt:lpstr>
      <vt:lpstr>Speakers&amp;ParticipantsC</vt:lpstr>
      <vt:lpstr>BycountryC</vt:lpstr>
      <vt:lpstr>BudgetC</vt:lpstr>
      <vt:lpstr>Reference</vt:lpstr>
      <vt:lpstr>Advance</vt:lpstr>
      <vt:lpstr>BudgetB!countryList</vt:lpstr>
      <vt:lpstr>BudgetC!countryList</vt:lpstr>
      <vt:lpstr>ByCountryA!countryList</vt:lpstr>
      <vt:lpstr>BycountryB!countryList</vt:lpstr>
      <vt:lpstr>BycountryC!countryList</vt:lpstr>
      <vt:lpstr>'Speakers&amp;ParticipantsA'!countryList</vt:lpstr>
      <vt:lpstr>'Speakers&amp;ParticipantsB'!countryList</vt:lpstr>
      <vt:lpstr>'Speakers&amp;ParticipantsC'!countryList</vt:lpstr>
      <vt:lpstr>countryList</vt:lpstr>
      <vt:lpstr>endDate</vt:lpstr>
      <vt:lpstr>eventTitle</vt:lpstr>
      <vt:lpstr>eventType</vt:lpstr>
      <vt:lpstr>eventTypes</vt:lpstr>
      <vt:lpstr>BudgetA!FundingNATOOrganization</vt:lpstr>
      <vt:lpstr>BudgetB!FundingNATOOrganization</vt:lpstr>
      <vt:lpstr>BudgetC!FundingNATOOrganization</vt:lpstr>
      <vt:lpstr>BudgetA!FundingNATOTravelNonSpeakers</vt:lpstr>
      <vt:lpstr>BudgetB!FundingNATOTravelNonSpeakers</vt:lpstr>
      <vt:lpstr>BudgetC!FundingNATOTravelNonSpeakers</vt:lpstr>
      <vt:lpstr>BudgetA!FundingNATOTravelSpeakers</vt:lpstr>
      <vt:lpstr>BudgetB!FundingNATOTravelSpeakers</vt:lpstr>
      <vt:lpstr>BudgetC!FundingNATOTravelSpeakers</vt:lpstr>
      <vt:lpstr>BudgetA!FundingOtherOrganization</vt:lpstr>
      <vt:lpstr>BudgetB!FundingOtherOrganization</vt:lpstr>
      <vt:lpstr>BudgetC!FundingOtherOrganization</vt:lpstr>
      <vt:lpstr>BudgetA!FundingOtherTravelNonSpeakers</vt:lpstr>
      <vt:lpstr>BudgetB!FundingOtherTravelNonSpeakers</vt:lpstr>
      <vt:lpstr>BudgetC!FundingOtherTravelNonSpeakers</vt:lpstr>
      <vt:lpstr>BudgetA!FundingOtherTravelSpeakers</vt:lpstr>
      <vt:lpstr>BudgetB!FundingOtherTravelSpeakers</vt:lpstr>
      <vt:lpstr>BudgetC!FundingOtherTravelSpeakers</vt:lpstr>
      <vt:lpstr>BudgetA!FundingTotalOrganization</vt:lpstr>
      <vt:lpstr>BudgetB!FundingTotalOrganization</vt:lpstr>
      <vt:lpstr>BudgetC!FundingTotalOrganization</vt:lpstr>
      <vt:lpstr>BudgetA!FundingTotalTravelNonSpeakers</vt:lpstr>
      <vt:lpstr>BudgetB!FundingTotalTravelNonSpeakers</vt:lpstr>
      <vt:lpstr>BudgetC!FundingTotalTravelNonSpeakers</vt:lpstr>
      <vt:lpstr>NATOApprovedBudget</vt:lpstr>
      <vt:lpstr>otherCountriesList</vt:lpstr>
      <vt:lpstr>otherCountryList</vt:lpstr>
      <vt:lpstr>BudgetA!Print_Area</vt:lpstr>
      <vt:lpstr>BudgetB!Print_Area</vt:lpstr>
      <vt:lpstr>BudgetC!Print_Area</vt:lpstr>
      <vt:lpstr>ByCountryA!Print_Area</vt:lpstr>
      <vt:lpstr>BycountryB!Print_Area</vt:lpstr>
      <vt:lpstr>BycountryC!Print_Area</vt:lpstr>
      <vt:lpstr>'Speakers&amp;ParticipantsA'!Print_Area</vt:lpstr>
      <vt:lpstr>'Speakers&amp;ParticipantsB'!Print_Area</vt:lpstr>
      <vt:lpstr>'Speakers&amp;ParticipantsC'!Print_Area</vt:lpstr>
      <vt:lpstr>spsReference</vt:lpstr>
      <vt:lpstr>startDate</vt:lpstr>
      <vt:lpstr>workingDays</vt:lpstr>
    </vt:vector>
  </TitlesOfParts>
  <Company>NATO HQ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Gebert.randi</dc:creator>
  <cp:lastModifiedBy>Bradbrooke Jane</cp:lastModifiedBy>
  <cp:lastPrinted>2019-08-01T15:39:05Z</cp:lastPrinted>
  <dcterms:created xsi:type="dcterms:W3CDTF">2015-01-22T14:34:06Z</dcterms:created>
  <dcterms:modified xsi:type="dcterms:W3CDTF">2024-03-11T15:28:14Z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TitusGUID">
    <vt:lpwstr>d970a1ed-a385-479c-a9b9-2020477f9418</vt:lpwstr>
  </property>
  <property fmtid="{D5CDD505-2E9C-101B-9397-08002B2CF9AE}" pid="5" name="Ownership">
    <vt:lpwstr>None (Public)</vt:lpwstr>
  </property>
  <property fmtid="{D5CDD505-2E9C-101B-9397-08002B2CF9AE}" pid="6" name="TitusOriginalClassifier">
    <vt:lpwstr>bradbrooke.jane</vt:lpwstr>
  </property>
  <property name="Classification" fmtid="{D5CDD505-2E9C-101B-9397-08002B2CF9AE}" pid="7">
    <vt:lpwstr>
    </vt:lpwstr>
  </property>
  <property name="Releasability" fmtid="{D5CDD505-2E9C-101B-9397-08002B2CF9AE}" pid="8">
    <vt:lpwstr>
    </vt:lpwstr>
  </property>
  <property name="Only" fmtid="{D5CDD505-2E9C-101B-9397-08002B2CF9AE}" pid="9">
    <vt:lpwstr>
    </vt:lpwstr>
  </property>
  <property name="Limited" fmtid="{D5CDD505-2E9C-101B-9397-08002B2CF9AE}" pid="10">
    <vt:lpwstr>
    </vt:lpwstr>
  </property>
  <property name="AdministrativeMarkings" fmtid="{D5CDD505-2E9C-101B-9397-08002B2CF9AE}" pid="11">
    <vt:lpwstr>
    </vt:lpwstr>
  </property>
</Properties>
</file>